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te de résultat" sheetId="1" state="visible" r:id="rId3"/>
  </sheets>
  <definedNames>
    <definedName function="false" hidden="false" localSheetId="0" name="_xlnm.Print_Area" vbProcedure="false">'Compte de résultat'!$A$1:$H$85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<sst xmlns="http://schemas.openxmlformats.org/spreadsheetml/2006/main" count="100" uniqueCount="99">
  <si>
    <t xml:space="preserve">SARL I.D.S — Compte de résultat comparatif</t>
  </si>
  <si>
    <t xml:space="preserve">Réalisé 2024 (9 mois) + Réalisé 2025 (12 mois) + Prévisionnel 2026-2027</t>
  </si>
  <si>
    <t xml:space="preserve">Réalisé 2024
(9 mois)</t>
  </si>
  <si>
    <t xml:space="preserve">Réalisé 2025
(12 mois)</t>
  </si>
  <si>
    <t xml:space="preserve">Prévi 2026
(12 mois)</t>
  </si>
  <si>
    <t xml:space="preserve">Prévi 2027
(12 mois)</t>
  </si>
  <si>
    <t xml:space="preserve">Var 26→27</t>
  </si>
  <si>
    <t xml:space="preserve">Notes</t>
  </si>
  <si>
    <t xml:space="preserve">CHIFFRE D'AFFAIRES</t>
  </si>
  <si>
    <t xml:space="preserve">⚠ 9 mois</t>
  </si>
  <si>
    <t xml:space="preserve">  Ventes de marchandises</t>
  </si>
  <si>
    <t xml:space="preserve">+17% puis +14% vs réalisé</t>
  </si>
  <si>
    <t xml:space="preserve">  Production vendue (port + services)</t>
  </si>
  <si>
    <t xml:space="preserve">  Production immobilisée</t>
  </si>
  <si>
    <t xml:space="preserve">Capitalisation sites web 2024 uniquement</t>
  </si>
  <si>
    <t xml:space="preserve">CHIFFRE D'AFFAIRES NET</t>
  </si>
  <si>
    <t xml:space="preserve">COÛT DES VENTES &amp; MARGE</t>
  </si>
  <si>
    <t xml:space="preserve">  Marchandise consommée</t>
  </si>
  <si>
    <t xml:space="preserve">Achats + variation de stock</t>
  </si>
  <si>
    <t xml:space="preserve">  Taux de marge</t>
  </si>
  <si>
    <t xml:space="preserve">44,5% réalisé 2025</t>
  </si>
  <si>
    <t xml:space="preserve">MARGE BRUTE GLOBALE</t>
  </si>
  <si>
    <t xml:space="preserve">CHARGES D'EXPLOITATION</t>
  </si>
  <si>
    <t xml:space="preserve">  Petit équipement</t>
  </si>
  <si>
    <t xml:space="preserve">  Loyer</t>
  </si>
  <si>
    <t xml:space="preserve">Bail signé — indexation IRL 2027</t>
  </si>
  <si>
    <t xml:space="preserve">  Locations (informatiques, TPE, divers)</t>
  </si>
  <si>
    <t xml:space="preserve">  Maintenance web + informatique</t>
  </si>
  <si>
    <t xml:space="preserve">MartinWebCom + logiciels</t>
  </si>
  <si>
    <t xml:space="preserve">  Assurances</t>
  </si>
  <si>
    <t xml:space="preserve">  Honoraires (comptable, juridique)</t>
  </si>
  <si>
    <t xml:space="preserve">Siloé + juridique</t>
  </si>
  <si>
    <t xml:space="preserve">  Publicité &amp; marketing</t>
  </si>
  <si>
    <t xml:space="preserve">Google Ads + communication</t>
  </si>
  <si>
    <t xml:space="preserve">  Transport livraison</t>
  </si>
  <si>
    <t xml:space="preserve">GLS, Geodis — ~5,1% CA march</t>
  </si>
  <si>
    <t xml:space="preserve">  Transitaire / dédouanement</t>
  </si>
  <si>
    <t xml:space="preserve">Sealogis, Derudder</t>
  </si>
  <si>
    <t xml:space="preserve">  Frais déplacement / NDF</t>
  </si>
  <si>
    <t xml:space="preserve">  Frais bancaires (hors Alma)</t>
  </si>
  <si>
    <t xml:space="preserve">Indexé CA</t>
  </si>
  <si>
    <t xml:space="preserve">  Frais plateformes e-commerce</t>
  </si>
  <si>
    <t xml:space="preserve">Shopify → PrestaShop modules</t>
  </si>
  <si>
    <t xml:space="preserve">  Alma (commissions)</t>
  </si>
  <si>
    <t xml:space="preserve">  Commissions emprunts</t>
  </si>
  <si>
    <t xml:space="preserve">  Autres charges externes</t>
  </si>
  <si>
    <t xml:space="preserve">Total charges externes</t>
  </si>
  <si>
    <t xml:space="preserve">  Droits de douane</t>
  </si>
  <si>
    <t xml:space="preserve">~6,1% des achats</t>
  </si>
  <si>
    <t xml:space="preserve">  Autres impôts &amp; taxes (CFE, CVAE, CSG)</t>
  </si>
  <si>
    <t xml:space="preserve">CFE 2 500 €, CVAE, formations</t>
  </si>
  <si>
    <t xml:space="preserve">Total impôts &amp; taxes</t>
  </si>
  <si>
    <t xml:space="preserve">  Salaires + charges sociales</t>
  </si>
  <si>
    <t xml:space="preserve">3 ETP 2026, +1 logistique avr. 2027</t>
  </si>
  <si>
    <t xml:space="preserve">  Rém. dirigeant + charges TNS</t>
  </si>
  <si>
    <t xml:space="preserve">TNS depuis 2025 — revalorisé</t>
  </si>
  <si>
    <t xml:space="preserve">Total rémunérations</t>
  </si>
  <si>
    <t xml:space="preserve">  Dotations aux amortissements</t>
  </si>
  <si>
    <t xml:space="preserve">R&amp;D 8 925 + sites 4 057 + corporel 3 000 (Siloé)</t>
  </si>
  <si>
    <t xml:space="preserve">  Autres produits / charges exploitation</t>
  </si>
  <si>
    <t xml:space="preserve">Transferts de charges, divers</t>
  </si>
  <si>
    <t xml:space="preserve">RÉSULTAT D'EXPLOITATION</t>
  </si>
  <si>
    <t xml:space="preserve">  % du CA Net</t>
  </si>
  <si>
    <t xml:space="preserve">RÉSULTAT FINANCIER</t>
  </si>
  <si>
    <t xml:space="preserve">  Gains de change</t>
  </si>
  <si>
    <t xml:space="preserve">  Pertes de change</t>
  </si>
  <si>
    <t xml:space="preserve">Achats en CNY — net zéro par prudence</t>
  </si>
  <si>
    <t xml:space="preserve">  Intérêts emprunts bancaires</t>
  </si>
  <si>
    <t xml:space="preserve">PGE + BNP 50K + BP 50K + nouveau prêt 150K</t>
  </si>
  <si>
    <t xml:space="preserve">  Intérêts CC Nicholls (3%)</t>
  </si>
  <si>
    <t xml:space="preserve">CC 225K en 2026 → 185K en 2027</t>
  </si>
  <si>
    <t xml:space="preserve">  Intérêts prêt Zephyr (3%)</t>
  </si>
  <si>
    <t xml:space="preserve">Encours 145K → 83K → 50K</t>
  </si>
  <si>
    <t xml:space="preserve">  Intérêts prêt Netfi (3%)</t>
  </si>
  <si>
    <t xml:space="preserve">Encours 35K → 23K → 12K</t>
  </si>
  <si>
    <t xml:space="preserve">  Intérêts agios bancaires</t>
  </si>
  <si>
    <t xml:space="preserve">Baisse avec prêt 150K (- découvert)</t>
  </si>
  <si>
    <t xml:space="preserve">Total résultat financier</t>
  </si>
  <si>
    <t xml:space="preserve">  Résultat exceptionnel</t>
  </si>
  <si>
    <t xml:space="preserve">RÉSULTAT AVANT IMPÔT</t>
  </si>
  <si>
    <t xml:space="preserve">IS (PME : 15% ≤42 500 € + 25% au-delà)</t>
  </si>
  <si>
    <t xml:space="preserve">Taux PME effectif</t>
  </si>
  <si>
    <t xml:space="preserve">RÉSULTAT NET</t>
  </si>
  <si>
    <t xml:space="preserve">CAPACITÉ D'AUTOFINANCEMENT</t>
  </si>
  <si>
    <t xml:space="preserve">  Résultat net</t>
  </si>
  <si>
    <t xml:space="preserve">  + Dotations aux amortissements</t>
  </si>
  <si>
    <t xml:space="preserve">CAF</t>
  </si>
  <si>
    <t xml:space="preserve">INDICATEURS CLÉS</t>
  </si>
  <si>
    <t xml:space="preserve">  Taux de marge brute</t>
  </si>
  <si>
    <t xml:space="preserve">  Taux de résultat net</t>
  </si>
  <si>
    <t xml:space="preserve">  CAF / CA Net</t>
  </si>
  <si>
    <t xml:space="preserve">  Échéances bancaires annuelles</t>
  </si>
  <si>
    <t xml:space="preserve">Capital bancaire remboursé (hors intra-groupe)</t>
  </si>
  <si>
    <t xml:space="preserve">  CAF / Échéances bancaires</t>
  </si>
  <si>
    <t xml:space="preserve">Seuil banquier : &gt; 1,2x</t>
  </si>
  <si>
    <t xml:space="preserve">TRAJECTOIRE DE CROISSANCE</t>
  </si>
  <si>
    <t xml:space="preserve">  Croissance CA (vs N-1)</t>
  </si>
  <si>
    <t xml:space="preserve">  Croissance RN (vs N-1)</t>
  </si>
  <si>
    <t xml:space="preserve">Valeurs en bleu = hypothèses prévisionnelles | Marge 42% = réalisé 2025 | Exercice fiscal oct→sep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</si>
</sst>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\(#,##0\);\-"/>
    <numFmt numFmtId="166" formatCode="0.0%"/>
    <numFmt numFmtId="167" formatCode="0.0\x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2F5496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2F5496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i val="true"/>
      <sz val="8"/>
      <color rgb="FF99999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6E4F0"/>
        <bgColor rgb="FFE2EFDA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D6E4F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2F5496"/>
      </bottom>
      <diagonal/>
    </border>
    <border diagonalUp="false" diagonalDown="false">
      <left/>
      <right/>
      <top style="medium">
        <color rgb="FF2F5496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" width="45"/>
    <col collapsed="false" customWidth="true" hidden="false" outlineLevel="0" max="6" min="2" style="1" width="16"/>
    <col collapsed="false" customWidth="true" hidden="false" outlineLevel="0" max="7" min="7" style="1" width="8"/>
    <col collapsed="false" customWidth="true" hidden="false" outlineLevel="0" max="8" min="8" style="1" width="30"/>
  </cols>
  <sheetData>
    <row r="1" customFormat="false" ht="17.2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4" customFormat="false" ht="30.75" hidden="false" customHeight="true" outlineLevel="0" collapsed="false">
      <c r="A4" s="4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/>
      <c r="H4" s="4" t="s">
        <v>7</v>
      </c>
    </row>
    <row r="6" customFormat="false" ht="15" hidden="false" customHeight="true" outlineLevel="0" collapsed="false">
      <c r="A6" s="5" t="s">
        <v>8</v>
      </c>
      <c r="B6" s="3" t="s">
        <v>9</v>
      </c>
    </row>
    <row r="7" customFormat="false" ht="15" hidden="false" customHeight="true" outlineLevel="0" collapsed="false">
      <c r="A7" s="6" t="s">
        <v>10</v>
      </c>
      <c r="B7" s="7" t="n">
        <v>509591</v>
      </c>
      <c r="C7" s="7" t="n">
        <v>1110435</v>
      </c>
      <c r="D7" s="8" t="n">
        <v>1295974</v>
      </c>
      <c r="E7" s="8" t="n">
        <v>1478000</v>
      </c>
      <c r="F7" s="9" t="n">
        <f aca="false">E7/D7-1</f>
        <v>0.140454978263453</v>
      </c>
      <c r="H7" s="3" t="s">
        <v>11</v>
      </c>
    </row>
    <row r="8" customFormat="false" ht="15" hidden="false" customHeight="true" outlineLevel="0" collapsed="false">
      <c r="A8" s="6" t="s">
        <v>12</v>
      </c>
      <c r="B8" s="7" t="n">
        <v>20056</v>
      </c>
      <c r="C8" s="7" t="n">
        <v>16048</v>
      </c>
      <c r="D8" s="8" t="n">
        <v>20000</v>
      </c>
      <c r="E8" s="8" t="n">
        <v>22000</v>
      </c>
      <c r="F8" s="9" t="n">
        <f aca="false">E8/D8-1</f>
        <v>0.1</v>
      </c>
    </row>
    <row r="9" customFormat="false" ht="15" hidden="false" customHeight="true" outlineLevel="0" collapsed="false">
      <c r="A9" s="6" t="s">
        <v>13</v>
      </c>
      <c r="B9" s="7" t="n">
        <v>31386</v>
      </c>
      <c r="C9" s="7" t="n">
        <v>0</v>
      </c>
      <c r="D9" s="7" t="n">
        <v>0</v>
      </c>
      <c r="E9" s="7" t="n">
        <v>0</v>
      </c>
      <c r="H9" s="3" t="s">
        <v>14</v>
      </c>
    </row>
    <row r="10" customFormat="false" ht="15" hidden="false" customHeight="true" outlineLevel="0" collapsed="false">
      <c r="A10" s="10" t="s">
        <v>15</v>
      </c>
      <c r="B10" s="11" t="n">
        <v>561033</v>
      </c>
      <c r="C10" s="11" t="n">
        <v>1126483</v>
      </c>
      <c r="D10" s="11" t="n">
        <v>1315974</v>
      </c>
      <c r="E10" s="11" t="n">
        <v>1500000</v>
      </c>
      <c r="F10" s="12" t="n">
        <f aca="false">IF(D10=0,"-",(E10-D10)/D10)</f>
        <v>0.13984014881753</v>
      </c>
    </row>
    <row r="12" customFormat="false" ht="15" hidden="false" customHeight="true" outlineLevel="0" collapsed="false">
      <c r="A12" s="5" t="s">
        <v>16</v>
      </c>
    </row>
    <row r="13" customFormat="false" ht="15" hidden="false" customHeight="true" outlineLevel="0" collapsed="false">
      <c r="A13" s="6" t="s">
        <v>17</v>
      </c>
      <c r="B13" s="7" t="n">
        <v>-345022</v>
      </c>
      <c r="C13" s="7" t="n">
        <v>-616254</v>
      </c>
      <c r="D13" s="7" t="n">
        <v>-730366</v>
      </c>
      <c r="E13" s="7" t="n">
        <v>-832500</v>
      </c>
      <c r="F13" s="9" t="n">
        <f aca="false">E13/D13-1</f>
        <v>0.139839477741297</v>
      </c>
      <c r="H13" s="3" t="s">
        <v>18</v>
      </c>
    </row>
    <row r="14" customFormat="false" ht="15" hidden="false" customHeight="true" outlineLevel="0" collapsed="false">
      <c r="A14" s="13" t="s">
        <v>19</v>
      </c>
      <c r="B14" s="14" t="n">
        <f aca="false">1+B13/B7</f>
        <v>0.322943301588921</v>
      </c>
      <c r="C14" s="14" t="n">
        <f aca="false">1+C13/C7</f>
        <v>0.445033703008281</v>
      </c>
      <c r="D14" s="14" t="n">
        <f aca="false">1+D13/D7</f>
        <v>0.43643468155997</v>
      </c>
      <c r="E14" s="14" t="n">
        <f aca="false">1+E13/E7</f>
        <v>0.436738836265223</v>
      </c>
      <c r="H14" s="15" t="s">
        <v>20</v>
      </c>
    </row>
    <row r="15" customFormat="false" ht="15" hidden="false" customHeight="true" outlineLevel="0" collapsed="false">
      <c r="A15" s="16" t="s">
        <v>21</v>
      </c>
      <c r="B15" s="17" t="n">
        <v>216011</v>
      </c>
      <c r="C15" s="17" t="n">
        <v>510229</v>
      </c>
      <c r="D15" s="17" t="n">
        <v>585608</v>
      </c>
      <c r="E15" s="17" t="n">
        <v>667500</v>
      </c>
      <c r="F15" s="12" t="n">
        <f aca="false">E15/D15-1</f>
        <v>0.139840985778883</v>
      </c>
    </row>
    <row r="17" customFormat="false" ht="15" hidden="false" customHeight="true" outlineLevel="0" collapsed="false">
      <c r="A17" s="5" t="s">
        <v>22</v>
      </c>
    </row>
    <row r="18" customFormat="false" ht="15" hidden="false" customHeight="true" outlineLevel="0" collapsed="false">
      <c r="A18" s="6" t="s">
        <v>23</v>
      </c>
      <c r="B18" s="7" t="n">
        <v>-14399</v>
      </c>
      <c r="C18" s="7" t="n">
        <v>-7673</v>
      </c>
      <c r="D18" s="8" t="n">
        <v>-7900</v>
      </c>
      <c r="E18" s="8" t="n">
        <v>-8100</v>
      </c>
    </row>
    <row r="19" customFormat="false" ht="15" hidden="false" customHeight="true" outlineLevel="0" collapsed="false">
      <c r="A19" s="6" t="s">
        <v>24</v>
      </c>
      <c r="B19" s="7" t="n">
        <v>-6656</v>
      </c>
      <c r="C19" s="7" t="n">
        <v>-17435</v>
      </c>
      <c r="D19" s="8" t="n">
        <v>-24000</v>
      </c>
      <c r="E19" s="8" t="n">
        <v>-24600</v>
      </c>
      <c r="H19" s="3" t="s">
        <v>25</v>
      </c>
    </row>
    <row r="20" customFormat="false" ht="15" hidden="false" customHeight="true" outlineLevel="0" collapsed="false">
      <c r="A20" s="6" t="s">
        <v>26</v>
      </c>
      <c r="B20" s="7" t="n">
        <v>-621</v>
      </c>
      <c r="C20" s="7" t="n">
        <v>-4469</v>
      </c>
      <c r="D20" s="8" t="n">
        <v>-4600</v>
      </c>
      <c r="E20" s="8" t="n">
        <v>-4700</v>
      </c>
    </row>
    <row r="21" customFormat="false" ht="15" hidden="false" customHeight="true" outlineLevel="0" collapsed="false">
      <c r="A21" s="6" t="s">
        <v>27</v>
      </c>
      <c r="B21" s="7" t="n">
        <v>-10553</v>
      </c>
      <c r="C21" s="7" t="n">
        <v>-17224</v>
      </c>
      <c r="D21" s="8" t="n">
        <v>-17700</v>
      </c>
      <c r="E21" s="8" t="n">
        <v>-18200</v>
      </c>
      <c r="H21" s="3" t="s">
        <v>28</v>
      </c>
    </row>
    <row r="22" customFormat="false" ht="15" hidden="false" customHeight="true" outlineLevel="0" collapsed="false">
      <c r="A22" s="6" t="s">
        <v>29</v>
      </c>
      <c r="B22" s="7" t="n">
        <v>-5156</v>
      </c>
      <c r="C22" s="7" t="n">
        <v>-8019</v>
      </c>
      <c r="D22" s="8" t="n">
        <v>-8300</v>
      </c>
      <c r="E22" s="8" t="n">
        <v>-8500</v>
      </c>
    </row>
    <row r="23" customFormat="false" ht="15" hidden="false" customHeight="true" outlineLevel="0" collapsed="false">
      <c r="A23" s="6" t="s">
        <v>30</v>
      </c>
      <c r="B23" s="7" t="n">
        <v>-5218</v>
      </c>
      <c r="C23" s="7" t="n">
        <v>-10184</v>
      </c>
      <c r="D23" s="8" t="n">
        <v>-10500</v>
      </c>
      <c r="E23" s="8" t="n">
        <v>-10800</v>
      </c>
      <c r="H23" s="3" t="s">
        <v>31</v>
      </c>
    </row>
    <row r="24" customFormat="false" ht="15" hidden="false" customHeight="true" outlineLevel="0" collapsed="false">
      <c r="A24" s="6" t="s">
        <v>32</v>
      </c>
      <c r="B24" s="7" t="n">
        <v>-7016</v>
      </c>
      <c r="C24" s="7" t="n">
        <v>-23216</v>
      </c>
      <c r="D24" s="8" t="n">
        <v>-23000</v>
      </c>
      <c r="E24" s="8" t="n">
        <v>-24000</v>
      </c>
      <c r="H24" s="3" t="s">
        <v>33</v>
      </c>
    </row>
    <row r="25" customFormat="false" ht="15" hidden="false" customHeight="true" outlineLevel="0" collapsed="false">
      <c r="A25" s="6" t="s">
        <v>34</v>
      </c>
      <c r="B25" s="7" t="n">
        <v>-18046</v>
      </c>
      <c r="C25" s="7" t="n">
        <v>-54376</v>
      </c>
      <c r="D25" s="8" t="n">
        <v>-63545</v>
      </c>
      <c r="E25" s="8" t="n">
        <v>-72420</v>
      </c>
      <c r="H25" s="3" t="s">
        <v>35</v>
      </c>
    </row>
    <row r="26" customFormat="false" ht="15" hidden="false" customHeight="true" outlineLevel="0" collapsed="false">
      <c r="A26" s="6" t="s">
        <v>36</v>
      </c>
      <c r="B26" s="7" t="n">
        <v>-10367</v>
      </c>
      <c r="C26" s="7" t="n">
        <v>-14957</v>
      </c>
      <c r="D26" s="8" t="n">
        <v>-18000</v>
      </c>
      <c r="E26" s="8" t="n">
        <v>-20004</v>
      </c>
      <c r="H26" s="3" t="s">
        <v>37</v>
      </c>
    </row>
    <row r="27" customFormat="false" ht="15" hidden="false" customHeight="true" outlineLevel="0" collapsed="false">
      <c r="A27" s="6" t="s">
        <v>38</v>
      </c>
      <c r="B27" s="7" t="n">
        <v>-3928</v>
      </c>
      <c r="C27" s="7" t="n">
        <v>-3118</v>
      </c>
      <c r="D27" s="8" t="n">
        <v>-3200</v>
      </c>
      <c r="E27" s="8" t="n">
        <v>-3300</v>
      </c>
    </row>
    <row r="28" customFormat="false" ht="15" hidden="false" customHeight="true" outlineLevel="0" collapsed="false">
      <c r="A28" s="6" t="s">
        <v>39</v>
      </c>
      <c r="B28" s="7" t="n">
        <v>-7801</v>
      </c>
      <c r="C28" s="7" t="n">
        <v>-11465</v>
      </c>
      <c r="D28" s="8" t="n">
        <v>-13000</v>
      </c>
      <c r="E28" s="8" t="n">
        <v>-14500</v>
      </c>
      <c r="H28" s="3" t="s">
        <v>40</v>
      </c>
    </row>
    <row r="29" customFormat="false" ht="15" hidden="false" customHeight="true" outlineLevel="0" collapsed="false">
      <c r="A29" s="6" t="s">
        <v>41</v>
      </c>
      <c r="B29" s="7" t="n">
        <v>0</v>
      </c>
      <c r="C29" s="7" t="n">
        <v>-25486</v>
      </c>
      <c r="D29" s="8" t="n">
        <v>-12700</v>
      </c>
      <c r="E29" s="8" t="n">
        <v>-13000</v>
      </c>
      <c r="H29" s="3" t="s">
        <v>42</v>
      </c>
    </row>
    <row r="30" customFormat="false" ht="15" hidden="false" customHeight="true" outlineLevel="0" collapsed="false">
      <c r="A30" s="6" t="s">
        <v>43</v>
      </c>
      <c r="B30" s="7" t="n">
        <v>-3955</v>
      </c>
      <c r="C30" s="7" t="n">
        <v>-2916</v>
      </c>
      <c r="D30" s="8" t="n">
        <v>-3000</v>
      </c>
      <c r="E30" s="8" t="n">
        <v>-3100</v>
      </c>
    </row>
    <row r="31" customFormat="false" ht="15" hidden="false" customHeight="true" outlineLevel="0" collapsed="false">
      <c r="A31" s="6" t="s">
        <v>44</v>
      </c>
      <c r="B31" s="7" t="n">
        <v>0</v>
      </c>
      <c r="C31" s="7" t="n">
        <v>-2889</v>
      </c>
      <c r="D31" s="8" t="n">
        <v>-1500</v>
      </c>
      <c r="E31" s="8" t="n">
        <v>-1500</v>
      </c>
    </row>
    <row r="32" customFormat="false" ht="15" hidden="false" customHeight="true" outlineLevel="0" collapsed="false">
      <c r="A32" s="6" t="s">
        <v>45</v>
      </c>
      <c r="B32" s="7" t="n">
        <v>-1131</v>
      </c>
      <c r="C32" s="7" t="n">
        <v>-10239</v>
      </c>
      <c r="D32" s="8" t="n">
        <v>-6300</v>
      </c>
      <c r="E32" s="8" t="n">
        <v>-6500</v>
      </c>
    </row>
    <row r="33" customFormat="false" ht="15" hidden="false" customHeight="true" outlineLevel="0" collapsed="false">
      <c r="A33" s="18" t="s">
        <v>46</v>
      </c>
      <c r="B33" s="19" t="n">
        <v>-94847</v>
      </c>
      <c r="C33" s="19" t="n">
        <v>-213666</v>
      </c>
      <c r="D33" s="19" t="n">
        <v>-217245</v>
      </c>
      <c r="E33" s="19" t="n">
        <v>-233224</v>
      </c>
      <c r="F33" s="20" t="n">
        <f aca="false">E33/D33-1</f>
        <v>0.0735529011024418</v>
      </c>
      <c r="G33" s="21"/>
      <c r="H33" s="21"/>
    </row>
    <row r="35" customFormat="false" ht="15" hidden="false" customHeight="true" outlineLevel="0" collapsed="false">
      <c r="A35" s="6" t="s">
        <v>47</v>
      </c>
      <c r="B35" s="7" t="n">
        <v>-7191</v>
      </c>
      <c r="C35" s="7" t="n">
        <v>-37677</v>
      </c>
      <c r="D35" s="7" t="n">
        <v>-44654</v>
      </c>
      <c r="E35" s="7" t="n">
        <v>-50898</v>
      </c>
      <c r="H35" s="3" t="s">
        <v>48</v>
      </c>
    </row>
    <row r="36" customFormat="false" ht="15" hidden="false" customHeight="true" outlineLevel="0" collapsed="false">
      <c r="A36" s="6" t="s">
        <v>49</v>
      </c>
      <c r="B36" s="7" t="n">
        <v>-2048</v>
      </c>
      <c r="C36" s="7" t="n">
        <v>-10171</v>
      </c>
      <c r="D36" s="8" t="n">
        <v>-10500</v>
      </c>
      <c r="E36" s="8" t="n">
        <v>-10800</v>
      </c>
      <c r="H36" s="3" t="s">
        <v>50</v>
      </c>
    </row>
    <row r="37" customFormat="false" ht="15" hidden="false" customHeight="true" outlineLevel="0" collapsed="false">
      <c r="A37" s="18" t="s">
        <v>51</v>
      </c>
      <c r="B37" s="19" t="n">
        <v>-9239</v>
      </c>
      <c r="C37" s="19" t="n">
        <v>-47848</v>
      </c>
      <c r="D37" s="19" t="n">
        <v>-55154</v>
      </c>
      <c r="E37" s="19" t="n">
        <v>-61698</v>
      </c>
      <c r="F37" s="20" t="n">
        <f aca="false">E37/D37-1</f>
        <v>0.118649599303768</v>
      </c>
      <c r="G37" s="21"/>
      <c r="H37" s="21"/>
    </row>
    <row r="39" customFormat="false" ht="15" hidden="false" customHeight="true" outlineLevel="0" collapsed="false">
      <c r="A39" s="6" t="s">
        <v>52</v>
      </c>
      <c r="B39" s="7" t="n">
        <v>-73342</v>
      </c>
      <c r="C39" s="7" t="n">
        <v>-131832</v>
      </c>
      <c r="D39" s="8" t="n">
        <v>-173264</v>
      </c>
      <c r="E39" s="8" t="n">
        <v>-196838</v>
      </c>
      <c r="F39" s="9" t="n">
        <f aca="false">E39/D39-1</f>
        <v>0.136058269461631</v>
      </c>
      <c r="H39" s="3" t="s">
        <v>53</v>
      </c>
    </row>
    <row r="40" customFormat="false" ht="15" hidden="false" customHeight="true" outlineLevel="0" collapsed="false">
      <c r="A40" s="6" t="s">
        <v>54</v>
      </c>
      <c r="B40" s="7" t="n">
        <v>0</v>
      </c>
      <c r="C40" s="7" t="n">
        <v>-25881</v>
      </c>
      <c r="D40" s="8" t="n">
        <v>-31500</v>
      </c>
      <c r="E40" s="8" t="n">
        <v>-31500</v>
      </c>
      <c r="H40" s="3" t="s">
        <v>55</v>
      </c>
    </row>
    <row r="41" customFormat="false" ht="15" hidden="false" customHeight="true" outlineLevel="0" collapsed="false">
      <c r="A41" s="18" t="s">
        <v>56</v>
      </c>
      <c r="B41" s="19" t="n">
        <v>-73342</v>
      </c>
      <c r="C41" s="19" t="n">
        <v>-157713</v>
      </c>
      <c r="D41" s="19" t="n">
        <v>-204764</v>
      </c>
      <c r="E41" s="19" t="n">
        <v>-228338</v>
      </c>
      <c r="F41" s="20" t="n">
        <f aca="false">E41/D41-1</f>
        <v>0.115127659158837</v>
      </c>
      <c r="G41" s="21"/>
      <c r="H41" s="21"/>
    </row>
    <row r="43" customFormat="false" ht="15" hidden="false" customHeight="true" outlineLevel="0" collapsed="false">
      <c r="A43" s="6" t="s">
        <v>57</v>
      </c>
      <c r="B43" s="7" t="n">
        <v>-6222</v>
      </c>
      <c r="C43" s="7" t="n">
        <v>-16450</v>
      </c>
      <c r="D43" s="8" t="n">
        <v>-16000</v>
      </c>
      <c r="E43" s="8" t="n">
        <v>-7000</v>
      </c>
      <c r="H43" s="3" t="s">
        <v>58</v>
      </c>
    </row>
    <row r="44" customFormat="false" ht="15" hidden="false" customHeight="true" outlineLevel="0" collapsed="false">
      <c r="A44" s="6" t="s">
        <v>59</v>
      </c>
      <c r="B44" s="7" t="n">
        <v>11101</v>
      </c>
      <c r="C44" s="7" t="n">
        <v>6667</v>
      </c>
      <c r="D44" s="8" t="n">
        <v>3000</v>
      </c>
      <c r="E44" s="8" t="n">
        <v>3000</v>
      </c>
      <c r="H44" s="3" t="s">
        <v>60</v>
      </c>
    </row>
    <row r="46" customFormat="false" ht="15" hidden="false" customHeight="true" outlineLevel="0" collapsed="false">
      <c r="A46" s="16" t="s">
        <v>61</v>
      </c>
      <c r="B46" s="17" t="n">
        <v>43462</v>
      </c>
      <c r="C46" s="17" t="n">
        <v>81219</v>
      </c>
      <c r="D46" s="17" t="n">
        <v>95445</v>
      </c>
      <c r="E46" s="17" t="n">
        <v>140240</v>
      </c>
      <c r="F46" s="12" t="n">
        <f aca="false">IF(D46=0,"-",(E46-D46)/D46)</f>
        <v>0.469327885169469</v>
      </c>
    </row>
    <row r="47" customFormat="false" ht="15" hidden="false" customHeight="true" outlineLevel="0" collapsed="false">
      <c r="A47" s="13" t="s">
        <v>62</v>
      </c>
      <c r="B47" s="14" t="n">
        <f aca="false">IF(B10=0,"-",B46/B10)</f>
        <v>0.0774678138362628</v>
      </c>
      <c r="C47" s="14" t="n">
        <f aca="false">IF(C10=0,"-",C46/C10)</f>
        <v>0.0720996233409648</v>
      </c>
      <c r="D47" s="14" t="n">
        <f aca="false">IF(D10=0,"-",D46/D10)</f>
        <v>0.0725280286692594</v>
      </c>
      <c r="E47" s="14" t="n">
        <f aca="false">IF(E10=0,"-",E46/E10)</f>
        <v>0.0934933333333333</v>
      </c>
    </row>
    <row r="49" customFormat="false" ht="15" hidden="false" customHeight="true" outlineLevel="0" collapsed="false">
      <c r="A49" s="5" t="s">
        <v>63</v>
      </c>
    </row>
    <row r="50" customFormat="false" ht="15" hidden="false" customHeight="true" outlineLevel="0" collapsed="false">
      <c r="A50" s="6" t="s">
        <v>64</v>
      </c>
      <c r="B50" s="7" t="n">
        <v>445</v>
      </c>
      <c r="C50" s="7" t="n">
        <v>9383</v>
      </c>
      <c r="D50" s="8" t="n">
        <v>5000</v>
      </c>
      <c r="E50" s="8" t="n">
        <v>5000</v>
      </c>
    </row>
    <row r="51" customFormat="false" ht="15" hidden="false" customHeight="true" outlineLevel="0" collapsed="false">
      <c r="A51" s="6" t="s">
        <v>65</v>
      </c>
      <c r="B51" s="7" t="n">
        <v>-3332</v>
      </c>
      <c r="C51" s="7" t="n">
        <v>-8244</v>
      </c>
      <c r="D51" s="8" t="n">
        <v>-5000</v>
      </c>
      <c r="E51" s="8" t="n">
        <v>-5000</v>
      </c>
      <c r="H51" s="3" t="s">
        <v>66</v>
      </c>
    </row>
    <row r="52" customFormat="false" ht="15" hidden="false" customHeight="true" outlineLevel="0" collapsed="false">
      <c r="A52" s="6" t="s">
        <v>67</v>
      </c>
      <c r="B52" s="7" t="n">
        <v>-752</v>
      </c>
      <c r="C52" s="7" t="n">
        <v>-1186</v>
      </c>
      <c r="D52" s="8" t="n">
        <v>-3625</v>
      </c>
      <c r="E52" s="8" t="n">
        <v>-5931</v>
      </c>
      <c r="H52" s="3" t="s">
        <v>68</v>
      </c>
    </row>
    <row r="53" customFormat="false" ht="15" hidden="false" customHeight="true" outlineLevel="0" collapsed="false">
      <c r="A53" s="6" t="s">
        <v>69</v>
      </c>
      <c r="B53" s="7" t="n">
        <v>0</v>
      </c>
      <c r="C53" s="7" t="n">
        <v>-8273</v>
      </c>
      <c r="D53" s="8" t="n">
        <v>-6750</v>
      </c>
      <c r="E53" s="8" t="n">
        <v>-5564</v>
      </c>
      <c r="H53" s="3" t="s">
        <v>70</v>
      </c>
    </row>
    <row r="54" customFormat="false" ht="15" hidden="false" customHeight="true" outlineLevel="0" collapsed="false">
      <c r="A54" s="6" t="s">
        <v>71</v>
      </c>
      <c r="B54" s="7" t="n">
        <v>0</v>
      </c>
      <c r="C54" s="7" t="n">
        <v>0</v>
      </c>
      <c r="D54" s="8" t="n">
        <v>-4345</v>
      </c>
      <c r="E54" s="8" t="n">
        <v>-2485</v>
      </c>
      <c r="H54" s="3" t="s">
        <v>72</v>
      </c>
    </row>
    <row r="55" customFormat="false" ht="15" hidden="false" customHeight="true" outlineLevel="0" collapsed="false">
      <c r="A55" s="6" t="s">
        <v>73</v>
      </c>
      <c r="B55" s="7" t="n">
        <v>0</v>
      </c>
      <c r="C55" s="7" t="n">
        <v>-392</v>
      </c>
      <c r="D55" s="8" t="n">
        <v>-1050</v>
      </c>
      <c r="E55" s="8" t="n">
        <v>-690</v>
      </c>
      <c r="H55" s="3" t="s">
        <v>74</v>
      </c>
    </row>
    <row r="56" customFormat="false" ht="15" hidden="false" customHeight="true" outlineLevel="0" collapsed="false">
      <c r="A56" s="6" t="s">
        <v>75</v>
      </c>
      <c r="B56" s="7" t="n">
        <v>0</v>
      </c>
      <c r="C56" s="7" t="n">
        <v>-1700</v>
      </c>
      <c r="D56" s="8" t="n">
        <v>-1200</v>
      </c>
      <c r="E56" s="8" t="n">
        <v>-1000</v>
      </c>
      <c r="H56" s="3" t="s">
        <v>76</v>
      </c>
    </row>
    <row r="57" customFormat="false" ht="15" hidden="false" customHeight="true" outlineLevel="0" collapsed="false">
      <c r="A57" s="18" t="s">
        <v>77</v>
      </c>
      <c r="B57" s="19" t="n">
        <f aca="false">SUM(B50:B56)</f>
        <v>-3639</v>
      </c>
      <c r="C57" s="19" t="n">
        <f aca="false">SUM(C50:C56)</f>
        <v>-10412</v>
      </c>
      <c r="D57" s="19" t="n">
        <f aca="false">SUM(D50:D56)</f>
        <v>-16970</v>
      </c>
      <c r="E57" s="19" t="n">
        <f aca="false">SUM(E50:E56)</f>
        <v>-15670</v>
      </c>
      <c r="F57" s="21"/>
      <c r="G57" s="21"/>
      <c r="H57" s="21"/>
    </row>
    <row r="59" customFormat="false" ht="15" hidden="false" customHeight="true" outlineLevel="0" collapsed="false">
      <c r="A59" s="6" t="s">
        <v>78</v>
      </c>
      <c r="B59" s="7" t="n">
        <v>2515</v>
      </c>
      <c r="C59" s="7" t="n">
        <v>-457</v>
      </c>
      <c r="D59" s="8" t="n">
        <v>0</v>
      </c>
      <c r="E59" s="8" t="n">
        <v>0</v>
      </c>
    </row>
    <row r="61" customFormat="false" ht="15" hidden="false" customHeight="true" outlineLevel="0" collapsed="false">
      <c r="A61" s="10" t="s">
        <v>79</v>
      </c>
      <c r="B61" s="11" t="n">
        <f aca="false">B46+B57+B59</f>
        <v>42338</v>
      </c>
      <c r="C61" s="11" t="n">
        <f aca="false">C46+C57+C59</f>
        <v>70350</v>
      </c>
      <c r="D61" s="11" t="n">
        <f aca="false">D46+D57+D59</f>
        <v>78475</v>
      </c>
      <c r="E61" s="11" t="n">
        <f aca="false">E46+E57+E59</f>
        <v>124570</v>
      </c>
    </row>
    <row r="63" customFormat="false" ht="15" hidden="false" customHeight="true" outlineLevel="0" collapsed="false">
      <c r="A63" s="6" t="s">
        <v>80</v>
      </c>
      <c r="B63" s="7" t="n">
        <v>-8131</v>
      </c>
      <c r="C63" s="7" t="n">
        <v>-13382</v>
      </c>
      <c r="D63" s="7" t="n">
        <f aca="false">-ROUND(IF(D61&lt;=0,0,IF(D61&lt;=42500,D61*0.15,42500*0.15+(D61-42500)*0.25)),0)</f>
        <v>-15369</v>
      </c>
      <c r="E63" s="7" t="n">
        <f aca="false">-ROUND(IF(E61&lt;=0,0,IF(E61&lt;=42500,E61*0.15,42500*0.15+(E61-42500)*0.25)),0)</f>
        <v>-26893</v>
      </c>
      <c r="H63" s="3" t="s">
        <v>81</v>
      </c>
    </row>
    <row r="65" customFormat="false" ht="15" hidden="false" customHeight="true" outlineLevel="0" collapsed="false">
      <c r="A65" s="22" t="s">
        <v>82</v>
      </c>
      <c r="B65" s="23" t="n">
        <f aca="false">B61+B63</f>
        <v>34207</v>
      </c>
      <c r="C65" s="23" t="n">
        <f aca="false">C61+C63</f>
        <v>56968</v>
      </c>
      <c r="D65" s="23" t="n">
        <f aca="false">D61+D63</f>
        <v>63106</v>
      </c>
      <c r="E65" s="23" t="n">
        <f aca="false">E61+E63</f>
        <v>97677</v>
      </c>
      <c r="F65" s="24" t="n">
        <f aca="false">IF(D65=0,"-",(E65-D65)/D65)</f>
        <v>0.547824295629576</v>
      </c>
      <c r="G65" s="25"/>
      <c r="H65" s="25"/>
    </row>
    <row r="66" customFormat="false" ht="15" hidden="false" customHeight="true" outlineLevel="0" collapsed="false">
      <c r="A66" s="13" t="s">
        <v>62</v>
      </c>
      <c r="B66" s="14" t="n">
        <f aca="false">IF(B10=0,"-",B65/B10)</f>
        <v>0.0609714580069265</v>
      </c>
      <c r="C66" s="14" t="n">
        <f aca="false">IF(C10=0,"-",C65/C10)</f>
        <v>0.0505715576710878</v>
      </c>
      <c r="D66" s="14" t="n">
        <f aca="false">IF(D10=0,"-",D65/D10)</f>
        <v>0.047953834954186</v>
      </c>
      <c r="E66" s="14" t="n">
        <f aca="false">IF(E10=0,"-",E65/E10)</f>
        <v>0.065118</v>
      </c>
    </row>
    <row r="69" customFormat="false" ht="15" hidden="false" customHeight="true" outlineLevel="0" collapsed="false">
      <c r="A69" s="5" t="s">
        <v>83</v>
      </c>
    </row>
    <row r="70" customFormat="false" ht="15" hidden="false" customHeight="true" outlineLevel="0" collapsed="false">
      <c r="A70" s="6" t="s">
        <v>84</v>
      </c>
      <c r="B70" s="7" t="n">
        <f aca="false">B65</f>
        <v>34207</v>
      </c>
      <c r="C70" s="7" t="n">
        <f aca="false">C65</f>
        <v>56968</v>
      </c>
      <c r="D70" s="7" t="n">
        <f aca="false">D65</f>
        <v>63106</v>
      </c>
      <c r="E70" s="7" t="n">
        <f aca="false">E65</f>
        <v>97677</v>
      </c>
    </row>
    <row r="71" customFormat="false" ht="15" hidden="false" customHeight="true" outlineLevel="0" collapsed="false">
      <c r="A71" s="6" t="s">
        <v>85</v>
      </c>
      <c r="B71" s="7" t="n">
        <f aca="false">-B43</f>
        <v>6222</v>
      </c>
      <c r="C71" s="7" t="n">
        <f aca="false">-C43</f>
        <v>16450</v>
      </c>
      <c r="D71" s="7" t="n">
        <f aca="false">-D43</f>
        <v>16000</v>
      </c>
      <c r="E71" s="7" t="n">
        <f aca="false">-E43</f>
        <v>7000</v>
      </c>
    </row>
    <row r="72" customFormat="false" ht="15" hidden="false" customHeight="true" outlineLevel="0" collapsed="false">
      <c r="A72" s="22" t="s">
        <v>86</v>
      </c>
      <c r="B72" s="23" t="n">
        <f aca="false">B70+B71</f>
        <v>40429</v>
      </c>
      <c r="C72" s="23" t="n">
        <f aca="false">C70+C71</f>
        <v>73418</v>
      </c>
      <c r="D72" s="23" t="n">
        <f aca="false">D70+D71</f>
        <v>79106</v>
      </c>
      <c r="E72" s="23" t="n">
        <f aca="false">E70+E71</f>
        <v>104677</v>
      </c>
      <c r="F72" s="25"/>
      <c r="G72" s="25"/>
      <c r="H72" s="25"/>
    </row>
    <row r="74" customFormat="false" ht="15" hidden="false" customHeight="true" outlineLevel="0" collapsed="false">
      <c r="A74" s="5" t="s">
        <v>87</v>
      </c>
    </row>
    <row r="75" customFormat="false" ht="15" hidden="false" customHeight="true" outlineLevel="0" collapsed="false">
      <c r="A75" s="6" t="s">
        <v>88</v>
      </c>
      <c r="B75" s="9" t="n">
        <f aca="false">IF(B10=0,"-",B15/B10)</f>
        <v>0.385023697358266</v>
      </c>
      <c r="C75" s="9" t="n">
        <f aca="false">IF(C10=0,"-",C15/C10)</f>
        <v>0.452939813561323</v>
      </c>
      <c r="D75" s="9" t="n">
        <f aca="false">IF(D10=0,"-",D15/D10)</f>
        <v>0.444999673245824</v>
      </c>
      <c r="E75" s="9" t="n">
        <f aca="false">IF(E10=0,"-",E15/E10)</f>
        <v>0.445</v>
      </c>
    </row>
    <row r="76" customFormat="false" ht="15" hidden="false" customHeight="true" outlineLevel="0" collapsed="false">
      <c r="A76" s="6" t="s">
        <v>89</v>
      </c>
      <c r="B76" s="9" t="n">
        <f aca="false">IF(B10=0,"-",B65/B10)</f>
        <v>0.0609714580069265</v>
      </c>
      <c r="C76" s="9" t="n">
        <f aca="false">IF(C10=0,"-",C65/C10)</f>
        <v>0.0505715576710878</v>
      </c>
      <c r="D76" s="9" t="n">
        <f aca="false">IF(D10=0,"-",D65/D10)</f>
        <v>0.047953834954186</v>
      </c>
      <c r="E76" s="9" t="n">
        <f aca="false">IF(E10=0,"-",E65/E10)</f>
        <v>0.065118</v>
      </c>
    </row>
    <row r="77" customFormat="false" ht="15" hidden="false" customHeight="true" outlineLevel="0" collapsed="false">
      <c r="A77" s="6" t="s">
        <v>90</v>
      </c>
      <c r="B77" s="9" t="n">
        <f aca="false">IF(B10=0,"-",B72/B10)</f>
        <v>0.0720617147297931</v>
      </c>
      <c r="C77" s="9" t="n">
        <f aca="false">IF(C10=0,"-",C72/C10)</f>
        <v>0.0651745299307668</v>
      </c>
      <c r="D77" s="9" t="n">
        <f aca="false">IF(D10=0,"-",D72/D10)</f>
        <v>0.0601121298749063</v>
      </c>
      <c r="E77" s="9" t="n">
        <f aca="false">IF(E10=0,"-",E72/E10)</f>
        <v>0.0697846666666667</v>
      </c>
    </row>
    <row r="78" customFormat="false" ht="15" hidden="false" customHeight="true" outlineLevel="0" collapsed="false">
      <c r="A78" s="6" t="s">
        <v>91</v>
      </c>
      <c r="B78" s="7" t="n">
        <v>0</v>
      </c>
      <c r="C78" s="7" t="n">
        <v>28000</v>
      </c>
      <c r="D78" s="8" t="n">
        <v>41208</v>
      </c>
      <c r="E78" s="8" t="n">
        <v>48000</v>
      </c>
      <c r="H78" s="3" t="s">
        <v>92</v>
      </c>
    </row>
    <row r="79" customFormat="false" ht="15" hidden="false" customHeight="true" outlineLevel="0" collapsed="false">
      <c r="A79" s="6" t="s">
        <v>93</v>
      </c>
      <c r="D79" s="26" t="n">
        <f aca="false">IF(D78=0,"-",D72/D78)</f>
        <v>1.91967579110852</v>
      </c>
      <c r="E79" s="26" t="n">
        <f aca="false">IF(E78=0,"-",E72/E78)</f>
        <v>2.18077083333333</v>
      </c>
      <c r="H79" s="3" t="s">
        <v>94</v>
      </c>
    </row>
    <row r="81" customFormat="false" ht="15" hidden="false" customHeight="true" outlineLevel="0" collapsed="false">
      <c r="A81" s="5" t="s">
        <v>95</v>
      </c>
    </row>
    <row r="82" customFormat="false" ht="15" hidden="false" customHeight="true" outlineLevel="0" collapsed="false">
      <c r="A82" s="6" t="s">
        <v>96</v>
      </c>
      <c r="C82" s="9" t="n">
        <f aca="false">C10/B10*12/9-1</f>
        <v>1.67716396955853</v>
      </c>
      <c r="D82" s="9" t="n">
        <f aca="false">D10/C10-1</f>
        <v>0.168214700088683</v>
      </c>
      <c r="E82" s="9" t="n">
        <f aca="false">E10/D10-1</f>
        <v>0.13984014881753</v>
      </c>
    </row>
    <row r="83" customFormat="false" ht="15" hidden="false" customHeight="true" outlineLevel="0" collapsed="false">
      <c r="A83" s="6" t="s">
        <v>97</v>
      </c>
      <c r="C83" s="9" t="n">
        <f aca="false">C65/B65*12/9-1</f>
        <v>1.22052016643767</v>
      </c>
      <c r="D83" s="9" t="n">
        <f aca="false">D65/C65-1</f>
        <v>0.107744698778262</v>
      </c>
      <c r="E83" s="9" t="n">
        <f aca="false">E65/D65-1</f>
        <v>0.547824295629576</v>
      </c>
    </row>
    <row r="85" customFormat="false" ht="15" hidden="false" customHeight="true" outlineLevel="0" collapsed="false">
      <c r="A85" s="27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2026-02-13T17:39:16Z</dcterms:created>
  <dc:creator>openpyxl</dc:creator>
  <dc:description/>
  <dc:language>en-US</dc:language>
  <cp:lastModifiedBy>greg glissevo</cp:lastModifiedBy>
  <dcterms:modified xsi:type="dcterms:W3CDTF">2026-02-15T16:56:45Z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