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ilan prévisionnel" sheetId="1" state="visible" r:id="rId3"/>
    <sheet name="Plan de financement" sheetId="2" state="visible" r:id="rId4"/>
    <sheet name="Ratios bancaires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<sst xmlns="http://schemas.openxmlformats.org/spreadsheetml/2006/main" count="147" uniqueCount="141">
  <si>
    <t xml:space="preserve">SARL I.D.S — BILAN PRÉVISIONNEL</t>
  </si>
  <si>
    <t xml:space="preserve">Réalisé 2025 (Siloé) — Prévisionnel 2026-2027</t>
  </si>
  <si>
    <t xml:space="preserve">30/09/2025</t>
  </si>
  <si>
    <t xml:space="preserve">30/09/2026</t>
  </si>
  <si>
    <t xml:space="preserve">30/09/2027</t>
  </si>
  <si>
    <t xml:space="preserve">Notes</t>
  </si>
  <si>
    <t xml:space="preserve">ACTIF</t>
  </si>
  <si>
    <t xml:space="preserve">ACTIF IMMOBILISÉ</t>
  </si>
  <si>
    <t xml:space="preserve">  Immobilisations incorporelles (net)</t>
  </si>
  <si>
    <t xml:space="preserve">R&amp;D + sites internet</t>
  </si>
  <si>
    <t xml:space="preserve">  Immobilisations corporelles (net)</t>
  </si>
  <si>
    <t xml:space="preserve">Matériel transport + info</t>
  </si>
  <si>
    <t xml:space="preserve">  Immobilisations financières</t>
  </si>
  <si>
    <t xml:space="preserve">Dépôts et cautions</t>
  </si>
  <si>
    <t xml:space="preserve">TOTAL ACTIF IMMOBILISÉ</t>
  </si>
  <si>
    <t xml:space="preserve">ACTIF CIRCULANT</t>
  </si>
  <si>
    <t xml:space="preserve">  Stock de marchandises</t>
  </si>
  <si>
    <t xml:space="preserve">Stock physique entrepôt</t>
  </si>
  <si>
    <t xml:space="preserve">  Avances fournisseurs</t>
  </si>
  <si>
    <t xml:space="preserve">  Clients et comptes rattachés</t>
  </si>
  <si>
    <t xml:space="preserve">21 jours CA TTC</t>
  </si>
  <si>
    <t xml:space="preserve">  Autres créances</t>
  </si>
  <si>
    <t xml:space="preserve">TVA récup + IS acomptes (7.4% CA)</t>
  </si>
  <si>
    <t xml:space="preserve">  Disponibilités</t>
  </si>
  <si>
    <t xml:space="preserve">Solde plan de trésorerie</t>
  </si>
  <si>
    <t xml:space="preserve">  Charges constatées d'avance</t>
  </si>
  <si>
    <t xml:space="preserve">Marchandises en transit import</t>
  </si>
  <si>
    <t xml:space="preserve">TOTAL ACTIF CIRCULANT</t>
  </si>
  <si>
    <t xml:space="preserve">TOTAL ACTIF</t>
  </si>
  <si>
    <t xml:space="preserve">PASSIF</t>
  </si>
  <si>
    <t xml:space="preserve">CAPITAUX PROPRES</t>
  </si>
  <si>
    <t xml:space="preserve">  Capital social</t>
  </si>
  <si>
    <t xml:space="preserve">  Réserve légale</t>
  </si>
  <si>
    <t xml:space="preserve">  Report à nouveau</t>
  </si>
  <si>
    <t xml:space="preserve">Cumul résultats antérieurs</t>
  </si>
  <si>
    <t xml:space="preserve">  Résultat de l'exercice</t>
  </si>
  <si>
    <t xml:space="preserve">(1) Après IS — voir note ci-dessous</t>
  </si>
  <si>
    <t xml:space="preserve">EMPRUNTS BANCAIRES</t>
  </si>
  <si>
    <t xml:space="preserve">  PGE CIC (70K initial)</t>
  </si>
  <si>
    <t xml:space="preserve">Soldé fin 2027</t>
  </si>
  <si>
    <t xml:space="preserve">  Prêt BNP (50K)</t>
  </si>
  <si>
    <t xml:space="preserve">  Prêt BP (50K)</t>
  </si>
  <si>
    <t xml:space="preserve">  Nouveau prêt 150K</t>
  </si>
  <si>
    <t xml:space="preserve">Différé 12 mois, 1er remb. avr 2027</t>
  </si>
  <si>
    <t xml:space="preserve">  Intérêts courus</t>
  </si>
  <si>
    <t xml:space="preserve">Total emprunts bancaires</t>
  </si>
  <si>
    <t xml:space="preserve">  Avances clients</t>
  </si>
  <si>
    <t xml:space="preserve">  Fournisseurs</t>
  </si>
  <si>
    <t xml:space="preserve">40 jours achats</t>
  </si>
  <si>
    <t xml:space="preserve">AUTRES DETTES</t>
  </si>
  <si>
    <t xml:space="preserve">CC G. Nicholls</t>
  </si>
  <si>
    <t xml:space="preserve">Convention blocage, remb 40K/an</t>
  </si>
  <si>
    <t xml:space="preserve">  Prêt Zephyr Glisse</t>
  </si>
  <si>
    <t xml:space="preserve">Intra-groupe, remb flexible</t>
  </si>
  <si>
    <t xml:space="preserve">  Prêt SCI Netfi</t>
  </si>
  <si>
    <t xml:space="preserve">  Dettes sociales</t>
  </si>
  <si>
    <t xml:space="preserve">Personnel + CS + CP</t>
  </si>
  <si>
    <t xml:space="preserve">  Dettes fiscales</t>
  </si>
  <si>
    <t xml:space="preserve">TVA + IS provision + acomptes (ajusté cohérence bilan)</t>
  </si>
  <si>
    <t xml:space="preserve">  Autres dettes diverses</t>
  </si>
  <si>
    <t xml:space="preserve">Total autres dettes</t>
  </si>
  <si>
    <t xml:space="preserve">TOTAL DETTES</t>
  </si>
  <si>
    <t xml:space="preserve">TOTAL PASSIF</t>
  </si>
  <si>
    <t xml:space="preserve">Vérification Actif = Passif</t>
  </si>
  <si>
    <t xml:space="preserve">  Écart 2025</t>
  </si>
  <si>
    <t xml:space="preserve">  Écart 2026</t>
  </si>
  <si>
    <t xml:space="preserve">  Écart 2027</t>
  </si>
  <si>
    <t xml:space="preserve">(1) Note sur le résultat 2025 :</t>
  </si>
  <si>
    <t xml:space="preserve">RN 2025 après IS estimé (13 382 €), cohérent avec le CR prévisionnel.</t>
  </si>
  <si>
    <t xml:space="preserve">Le total bilan 2025 intègre la provision IS dans les dettes fiscales.</t>
  </si>
  <si>
    <t xml:space="preserve">Il sera ajusté sur la liasse définitive transmise par Siloé AVM.</t>
  </si>
  <si>
    <t xml:space="preserve">Note sur le prêt 150K :</t>
  </si>
  <si>
    <t xml:space="preserve">Différé de remboursement de 12 mois. Déblocage avril 2026, 1er remboursement avril 2027.</t>
  </si>
  <si>
    <t xml:space="preserve">Permet de ne pas cumuler avec les échéances PGE (soldé janv. 2027) et d'optimiser la CAF.</t>
  </si>
  <si>
    <t xml:space="preserve">SARL I.D.S — PLAN DE FINANCEMENT</t>
  </si>
  <si>
    <t xml:space="preserve">Exercices 2025 à 2027 (en euros)</t>
  </si>
  <si>
    <t xml:space="preserve">2024-2025</t>
  </si>
  <si>
    <t xml:space="preserve">2025-2026</t>
  </si>
  <si>
    <t xml:space="preserve">2026-2027</t>
  </si>
  <si>
    <t xml:space="preserve">RESSOURCES</t>
  </si>
  <si>
    <t xml:space="preserve">  CAF</t>
  </si>
  <si>
    <t xml:space="preserve">RN + amortissements</t>
  </si>
  <si>
    <t xml:space="preserve">  Emprunts bancaires nouveaux</t>
  </si>
  <si>
    <t xml:space="preserve">BNP+BP (2025), 150K (2026)</t>
  </si>
  <si>
    <t xml:space="preserve">  Apports CC / prêts intra-groupe</t>
  </si>
  <si>
    <t xml:space="preserve">Zephyr 145K + Netfi 35K</t>
  </si>
  <si>
    <t xml:space="preserve">TOTAL RESSOURCES</t>
  </si>
  <si>
    <t xml:space="preserve">EMPLOIS</t>
  </si>
  <si>
    <t xml:space="preserve">  Investissements</t>
  </si>
  <si>
    <t xml:space="preserve">  Remboursement emprunts bancaires</t>
  </si>
  <si>
    <t xml:space="preserve">PGE+BNP+BP (150K: différé 12 mois)</t>
  </si>
  <si>
    <t xml:space="preserve">  Remboursement prêts intra-groupe</t>
  </si>
  <si>
    <t xml:space="preserve">Zephyr + Netfi</t>
  </si>
  <si>
    <t xml:space="preserve">  Remboursement partiel CC Nicholls</t>
  </si>
  <si>
    <t xml:space="preserve">Sur excédent tréso</t>
  </si>
  <si>
    <t xml:space="preserve">  Variation du BFR</t>
  </si>
  <si>
    <t xml:space="preserve">Δ bilans projetés</t>
  </si>
  <si>
    <t xml:space="preserve">  Distribution dividendes</t>
  </si>
  <si>
    <t xml:space="preserve">Capitalisation intégrale</t>
  </si>
  <si>
    <t xml:space="preserve">TOTAL EMPLOIS</t>
  </si>
  <si>
    <t xml:space="preserve">TRÉSORERIE</t>
  </si>
  <si>
    <t xml:space="preserve">  Variation (Ressources - Emplois)</t>
  </si>
  <si>
    <t xml:space="preserve">  Trésorerie début d'exercice</t>
  </si>
  <si>
    <t xml:space="preserve">  Trésorerie fin (plan tréso mensuel)</t>
  </si>
  <si>
    <t xml:space="preserve">  Trésorerie fin (début + variation)</t>
  </si>
  <si>
    <t xml:space="preserve">  Écart de rapprochement</t>
  </si>
  <si>
    <t xml:space="preserve">Note : Écart = décalages BFR statique vs trésorerie dynamique (TVA, saisonnalité).</t>
  </si>
  <si>
    <t xml:space="preserve">Le plan de trésorerie mensuel est la référence pour les disponibilités.</t>
  </si>
  <si>
    <t xml:space="preserve">SARL I.D.S — INDICATEURS BANCAIRES</t>
  </si>
  <si>
    <t xml:space="preserve">Seuil</t>
  </si>
  <si>
    <t xml:space="preserve">STRUCTURE FINANCIÈRE</t>
  </si>
  <si>
    <t xml:space="preserve">Capitaux propres</t>
  </si>
  <si>
    <t xml:space="preserve">Endettement bancaire MLT</t>
  </si>
  <si>
    <t xml:space="preserve">Dette bancaire / CP</t>
  </si>
  <si>
    <t xml:space="preserve">&lt; 100%</t>
  </si>
  <si>
    <t xml:space="preserve">CC Nicholls (quasi-CP)</t>
  </si>
  <si>
    <t xml:space="preserve">Convention blocage</t>
  </si>
  <si>
    <t xml:space="preserve">Dette bank / (CP + CC)</t>
  </si>
  <si>
    <t xml:space="preserve">&lt; 60%</t>
  </si>
  <si>
    <t xml:space="preserve">Fonds de roulement</t>
  </si>
  <si>
    <t xml:space="preserve">&gt; 0</t>
  </si>
  <si>
    <t xml:space="preserve">CAPACITÉ DE REMBOURSEMENT</t>
  </si>
  <si>
    <t xml:space="preserve">CAF</t>
  </si>
  <si>
    <t xml:space="preserve">Échéances bancaires annuelles</t>
  </si>
  <si>
    <t xml:space="preserve">CAF / Échéances bancaires</t>
  </si>
  <si>
    <t xml:space="preserve">&gt; 1.2x</t>
  </si>
  <si>
    <t xml:space="preserve">Endettement bank / CAF (années)</t>
  </si>
  <si>
    <t xml:space="preserve">&lt; 5 ans</t>
  </si>
  <si>
    <t xml:space="preserve">BESOIN EN FONDS DE ROULEMENT</t>
  </si>
  <si>
    <t xml:space="preserve">BFR</t>
  </si>
  <si>
    <t xml:space="preserve">BFR / CA</t>
  </si>
  <si>
    <t xml:space="preserve">Variation BFR</t>
  </si>
  <si>
    <t xml:space="preserve">—</t>
  </si>
  <si>
    <t xml:space="preserve">Stock élargi / CA</t>
  </si>
  <si>
    <t xml:space="preserve">↘ amélioration rotation</t>
  </si>
  <si>
    <t xml:space="preserve">Délai clients (jours CA TTC)</t>
  </si>
  <si>
    <t xml:space="preserve">Délai fournisseurs (jours achats)</t>
  </si>
  <si>
    <t xml:space="preserve">RENTABILITÉ</t>
  </si>
  <si>
    <t xml:space="preserve">Marge nette (RN/CA)</t>
  </si>
  <si>
    <t xml:space="preserve">ROE (RN/CP)</t>
  </si>
  <si>
    <t xml:space="preserve">CAF / CA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</si>
</sst>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%"/>
    <numFmt numFmtId="167" formatCode="0.0\x"/>
    <numFmt numFmtId="168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1A237E"/>
      <name val="Arial"/>
      <family val="0"/>
      <charset val="1"/>
    </font>
    <font>
      <i val="true"/>
      <sz val="8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1A237E"/>
      <name val="Arial"/>
      <family val="0"/>
      <charset val="1"/>
    </font>
    <font>
      <sz val="9"/>
      <name val="Arial"/>
      <family val="0"/>
      <charset val="1"/>
    </font>
    <font>
      <b val="true"/>
      <sz val="9"/>
      <color rgb="FF333333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9"/>
      <name val="Arial"/>
      <family val="0"/>
      <charset val="1"/>
    </font>
    <font>
      <b val="true"/>
      <sz val="9"/>
      <color rgb="FF0000FF"/>
      <name val="Arial"/>
      <family val="0"/>
      <charset val="1"/>
    </font>
    <font>
      <i val="true"/>
      <sz val="8"/>
      <color rgb="FFCC0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37E"/>
        <bgColor rgb="FF000080"/>
      </patternFill>
    </fill>
    <fill>
      <patternFill patternType="solid">
        <fgColor rgb="FFE3F2FD"/>
        <bgColor rgb="FFE8F5E9"/>
      </patternFill>
    </fill>
    <fill>
      <patternFill patternType="solid">
        <fgColor rgb="FFFFFDE7"/>
        <bgColor rgb="FFFFFFFF"/>
      </patternFill>
    </fill>
    <fill>
      <patternFill patternType="solid">
        <fgColor rgb="FFE8F5E9"/>
        <bgColor rgb="FFE3F2FD"/>
      </patternFill>
    </fill>
    <fill>
      <patternFill patternType="solid">
        <fgColor rgb="FFFFEBEE"/>
        <bgColor rgb="FFFFFDE7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/>
      <top style="medium">
        <color rgb="FF1A237E"/>
      </top>
      <bottom style="medium">
        <color rgb="FF1A237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808000"/>
      <rgbColor rgb="FF800080"/>
      <rgbColor rgb="FF008080"/>
      <rgbColor rgb="FFCCCCCC"/>
      <rgbColor rgb="FF888888"/>
      <rgbColor rgb="FF9999FF"/>
      <rgbColor rgb="FF993366"/>
      <rgbColor rgb="FFFFFDE7"/>
      <rgbColor rgb="FFE3F2F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F5E9"/>
      <rgbColor rgb="FFCCFFCC"/>
      <rgbColor rgb="FFFFEBEE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237E"/>
      <rgbColor rgb="FF339966"/>
      <rgbColor rgb="FF003300"/>
      <rgbColor rgb="FF333300"/>
      <rgbColor rgb="FF993300"/>
      <rgbColor rgb="FF993366"/>
      <rgbColor rgb="FF0D47A1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237E"/>
    <pageSetUpPr fitToPage="false"/>
  </sheetPr>
  <dimension ref="A1:E67"/>
  <sheetViews>
    <sheetView showFormulas="false" showGridLines="tru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B45" activeCellId="0" sqref="B45"/>
    </sheetView>
  </sheetViews>
  <sheetFormatPr defaultColWidth="8.88671875" defaultRowHeight="14.2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5"/>
    <col collapsed="false" customWidth="true" hidden="false" outlineLevel="0" max="5" min="5" style="1" width="35"/>
  </cols>
  <sheetData>
    <row r="1" customFormat="false" ht="15" hidden="false" customHeight="true" outlineLevel="0" collapsed="false">
      <c r="A1" s="2" t="s">
        <v>0</v>
      </c>
    </row>
    <row r="2" customFormat="false" ht="14.25" hidden="false" customHeight="true" outlineLevel="0" collapsed="false">
      <c r="A2" s="3" t="s">
        <v>1</v>
      </c>
    </row>
    <row r="4" customFormat="false" ht="14.25" hidden="false" customHeight="true" outlineLevel="0" collapsed="false">
      <c r="A4" s="4"/>
      <c r="B4" s="4" t="s">
        <v>2</v>
      </c>
      <c r="C4" s="4" t="s">
        <v>3</v>
      </c>
      <c r="D4" s="4" t="s">
        <v>4</v>
      </c>
      <c r="E4" s="4" t="s">
        <v>5</v>
      </c>
    </row>
    <row r="6" customFormat="false" ht="14.25" hidden="false" customHeight="true" outlineLevel="0" collapsed="false">
      <c r="A6" s="5" t="s">
        <v>6</v>
      </c>
      <c r="B6" s="6"/>
      <c r="C6" s="6"/>
      <c r="D6" s="6"/>
      <c r="E6" s="6"/>
    </row>
    <row r="7" customFormat="false" ht="14.25" hidden="false" customHeight="true" outlineLevel="0" collapsed="false">
      <c r="A7" s="7" t="s">
        <v>7</v>
      </c>
    </row>
    <row r="8" customFormat="false" ht="14.25" hidden="false" customHeight="true" outlineLevel="0" collapsed="false">
      <c r="A8" s="8" t="s">
        <v>8</v>
      </c>
      <c r="B8" s="9" t="n">
        <v>18892</v>
      </c>
      <c r="C8" s="10" t="n">
        <v>5805</v>
      </c>
      <c r="D8" s="10" t="n">
        <v>810</v>
      </c>
      <c r="E8" s="11" t="s">
        <v>9</v>
      </c>
    </row>
    <row r="9" customFormat="false" ht="14.25" hidden="false" customHeight="true" outlineLevel="0" collapsed="false">
      <c r="A9" s="8" t="s">
        <v>10</v>
      </c>
      <c r="B9" s="9" t="n">
        <v>10520</v>
      </c>
      <c r="C9" s="10" t="n">
        <v>7607</v>
      </c>
      <c r="D9" s="10" t="n">
        <v>5602</v>
      </c>
      <c r="E9" s="11" t="s">
        <v>11</v>
      </c>
    </row>
    <row r="10" customFormat="false" ht="14.25" hidden="false" customHeight="true" outlineLevel="0" collapsed="false">
      <c r="A10" s="8" t="s">
        <v>12</v>
      </c>
      <c r="B10" s="9" t="n">
        <v>1190</v>
      </c>
      <c r="C10" s="10" t="n">
        <v>1190</v>
      </c>
      <c r="D10" s="10" t="n">
        <v>1190</v>
      </c>
      <c r="E10" s="11" t="s">
        <v>13</v>
      </c>
    </row>
    <row r="11" customFormat="false" ht="14.25" hidden="false" customHeight="true" outlineLevel="0" collapsed="false">
      <c r="A11" s="12" t="s">
        <v>14</v>
      </c>
      <c r="B11" s="13" t="n">
        <f aca="false">SUM(B8:B10)</f>
        <v>30602</v>
      </c>
      <c r="C11" s="14" t="n">
        <f aca="false">SUM(C8:C10)</f>
        <v>14602</v>
      </c>
      <c r="D11" s="14" t="n">
        <f aca="false">SUM(D8:D10)</f>
        <v>7602</v>
      </c>
      <c r="E11" s="15"/>
    </row>
    <row r="13" customFormat="false" ht="14.25" hidden="false" customHeight="true" outlineLevel="0" collapsed="false">
      <c r="A13" s="7" t="s">
        <v>15</v>
      </c>
    </row>
    <row r="14" customFormat="false" ht="14.25" hidden="false" customHeight="true" outlineLevel="0" collapsed="false">
      <c r="A14" s="8" t="s">
        <v>16</v>
      </c>
      <c r="B14" s="9" t="n">
        <v>428336</v>
      </c>
      <c r="C14" s="10" t="n">
        <v>330620</v>
      </c>
      <c r="D14" s="10" t="n">
        <v>234859</v>
      </c>
      <c r="E14" s="11" t="s">
        <v>17</v>
      </c>
    </row>
    <row r="15" customFormat="false" ht="14.25" hidden="false" customHeight="true" outlineLevel="0" collapsed="false">
      <c r="A15" s="8" t="s">
        <v>18</v>
      </c>
      <c r="B15" s="9" t="n">
        <v>1200</v>
      </c>
      <c r="C15" s="10" t="n">
        <v>1500</v>
      </c>
      <c r="D15" s="10" t="n">
        <v>1500</v>
      </c>
      <c r="E15" s="16"/>
    </row>
    <row r="16" customFormat="false" ht="14.25" hidden="false" customHeight="true" outlineLevel="0" collapsed="false">
      <c r="A16" s="8" t="s">
        <v>19</v>
      </c>
      <c r="B16" s="9" t="n">
        <v>78473</v>
      </c>
      <c r="C16" s="10" t="n">
        <v>90856</v>
      </c>
      <c r="D16" s="10" t="n">
        <v>103562</v>
      </c>
      <c r="E16" s="11" t="s">
        <v>20</v>
      </c>
    </row>
    <row r="17" customFormat="false" ht="14.25" hidden="false" customHeight="true" outlineLevel="0" collapsed="false">
      <c r="A17" s="8" t="s">
        <v>21</v>
      </c>
      <c r="B17" s="9" t="n">
        <v>82843</v>
      </c>
      <c r="C17" s="10" t="n">
        <v>97382</v>
      </c>
      <c r="D17" s="10" t="n">
        <v>111000</v>
      </c>
      <c r="E17" s="11" t="s">
        <v>22</v>
      </c>
    </row>
    <row r="18" customFormat="false" ht="14.25" hidden="false" customHeight="true" outlineLevel="0" collapsed="false">
      <c r="A18" s="8" t="s">
        <v>23</v>
      </c>
      <c r="B18" s="9" t="n">
        <v>35268</v>
      </c>
      <c r="C18" s="10" t="n">
        <v>230937</v>
      </c>
      <c r="D18" s="10" t="n">
        <v>335384</v>
      </c>
      <c r="E18" s="11" t="s">
        <v>24</v>
      </c>
    </row>
    <row r="19" customFormat="false" ht="14.25" hidden="false" customHeight="true" outlineLevel="0" collapsed="false">
      <c r="A19" s="8" t="s">
        <v>25</v>
      </c>
      <c r="B19" s="9" t="n">
        <v>212249</v>
      </c>
      <c r="C19" s="10" t="n">
        <v>162842</v>
      </c>
      <c r="D19" s="10" t="n">
        <v>115677</v>
      </c>
      <c r="E19" s="11" t="s">
        <v>26</v>
      </c>
    </row>
    <row r="20" customFormat="false" ht="14.25" hidden="false" customHeight="true" outlineLevel="0" collapsed="false">
      <c r="A20" s="12" t="s">
        <v>27</v>
      </c>
      <c r="B20" s="13" t="n">
        <f aca="false">SUM(B14:B19)</f>
        <v>838369</v>
      </c>
      <c r="C20" s="14" t="n">
        <f aca="false">SUM(C14:C19)</f>
        <v>914137</v>
      </c>
      <c r="D20" s="14" t="n">
        <f aca="false">SUM(D14:D19)</f>
        <v>901982</v>
      </c>
      <c r="E20" s="15"/>
    </row>
    <row r="22" customFormat="false" ht="14.25" hidden="false" customHeight="true" outlineLevel="0" collapsed="false">
      <c r="A22" s="12" t="s">
        <v>28</v>
      </c>
      <c r="B22" s="13" t="n">
        <f aca="false">B11+B20</f>
        <v>868971</v>
      </c>
      <c r="C22" s="14" t="n">
        <f aca="false">C11+C20</f>
        <v>928739</v>
      </c>
      <c r="D22" s="14" t="n">
        <f aca="false">D11+D20</f>
        <v>909584</v>
      </c>
      <c r="E22" s="15"/>
    </row>
    <row r="24" customFormat="false" ht="14.25" hidden="false" customHeight="true" outlineLevel="0" collapsed="false">
      <c r="A24" s="5" t="s">
        <v>29</v>
      </c>
      <c r="B24" s="6"/>
      <c r="C24" s="6"/>
      <c r="D24" s="6"/>
      <c r="E24" s="6"/>
    </row>
    <row r="25" customFormat="false" ht="14.25" hidden="false" customHeight="true" outlineLevel="0" collapsed="false">
      <c r="A25" s="7" t="s">
        <v>30</v>
      </c>
    </row>
    <row r="26" customFormat="false" ht="14.25" hidden="false" customHeight="true" outlineLevel="0" collapsed="false">
      <c r="A26" s="8" t="s">
        <v>31</v>
      </c>
      <c r="B26" s="9" t="n">
        <v>300</v>
      </c>
      <c r="C26" s="10" t="n">
        <v>300</v>
      </c>
      <c r="D26" s="10" t="n">
        <v>300</v>
      </c>
      <c r="E26" s="16"/>
    </row>
    <row r="27" customFormat="false" ht="14.25" hidden="false" customHeight="true" outlineLevel="0" collapsed="false">
      <c r="A27" s="8" t="s">
        <v>32</v>
      </c>
      <c r="B27" s="9" t="n">
        <v>30</v>
      </c>
      <c r="C27" s="10" t="n">
        <v>30</v>
      </c>
      <c r="D27" s="10" t="n">
        <v>30</v>
      </c>
      <c r="E27" s="16"/>
    </row>
    <row r="28" customFormat="false" ht="14.25" hidden="false" customHeight="true" outlineLevel="0" collapsed="false">
      <c r="A28" s="8" t="s">
        <v>33</v>
      </c>
      <c r="B28" s="9" t="n">
        <v>68515</v>
      </c>
      <c r="C28" s="10" t="n">
        <v>125483</v>
      </c>
      <c r="D28" s="10" t="n">
        <v>188589</v>
      </c>
      <c r="E28" s="11" t="s">
        <v>34</v>
      </c>
    </row>
    <row r="29" customFormat="false" ht="14.25" hidden="false" customHeight="true" outlineLevel="0" collapsed="false">
      <c r="A29" s="8" t="s">
        <v>35</v>
      </c>
      <c r="B29" s="9" t="n">
        <v>56968</v>
      </c>
      <c r="C29" s="10" t="n">
        <v>63106</v>
      </c>
      <c r="D29" s="10" t="n">
        <v>97677</v>
      </c>
      <c r="E29" s="11" t="s">
        <v>36</v>
      </c>
    </row>
    <row r="30" customFormat="false" ht="14.25" hidden="false" customHeight="true" outlineLevel="0" collapsed="false">
      <c r="A30" s="12" t="s">
        <v>30</v>
      </c>
      <c r="B30" s="13" t="n">
        <f aca="false">SUM(B26:B29)</f>
        <v>125813</v>
      </c>
      <c r="C30" s="14" t="n">
        <f aca="false">SUM(C26:C29)</f>
        <v>188919</v>
      </c>
      <c r="D30" s="14" t="n">
        <f aca="false">SUM(D26:D29)</f>
        <v>286596</v>
      </c>
      <c r="E30" s="15"/>
    </row>
    <row r="32" customFormat="false" ht="14.25" hidden="false" customHeight="true" outlineLevel="0" collapsed="false">
      <c r="A32" s="7" t="s">
        <v>37</v>
      </c>
    </row>
    <row r="33" customFormat="false" ht="14.25" hidden="false" customHeight="true" outlineLevel="0" collapsed="false">
      <c r="A33" s="8" t="s">
        <v>38</v>
      </c>
      <c r="B33" s="9" t="n">
        <v>18907</v>
      </c>
      <c r="C33" s="10" t="n">
        <v>4627</v>
      </c>
      <c r="D33" s="10" t="n">
        <v>0</v>
      </c>
      <c r="E33" s="11" t="s">
        <v>39</v>
      </c>
    </row>
    <row r="34" customFormat="false" ht="14.25" hidden="false" customHeight="true" outlineLevel="0" collapsed="false">
      <c r="A34" s="8" t="s">
        <v>40</v>
      </c>
      <c r="B34" s="9" t="n">
        <v>45130</v>
      </c>
      <c r="C34" s="10" t="n">
        <v>31666</v>
      </c>
      <c r="D34" s="10" t="n">
        <v>18202</v>
      </c>
      <c r="E34" s="16"/>
    </row>
    <row r="35" customFormat="false" ht="14.25" hidden="false" customHeight="true" outlineLevel="0" collapsed="false">
      <c r="A35" s="8" t="s">
        <v>41</v>
      </c>
      <c r="B35" s="9" t="n">
        <v>50000</v>
      </c>
      <c r="C35" s="10" t="n">
        <v>36536</v>
      </c>
      <c r="D35" s="10" t="n">
        <v>23072</v>
      </c>
      <c r="E35" s="16"/>
    </row>
    <row r="36" customFormat="false" ht="14.25" hidden="false" customHeight="true" outlineLevel="0" collapsed="false">
      <c r="A36" s="8" t="s">
        <v>42</v>
      </c>
      <c r="B36" s="9" t="n">
        <v>0</v>
      </c>
      <c r="C36" s="10" t="n">
        <v>150000</v>
      </c>
      <c r="D36" s="10" t="n">
        <v>133620</v>
      </c>
      <c r="E36" s="11" t="s">
        <v>43</v>
      </c>
    </row>
    <row r="37" customFormat="false" ht="14.25" hidden="false" customHeight="true" outlineLevel="0" collapsed="false">
      <c r="A37" s="8" t="s">
        <v>44</v>
      </c>
      <c r="B37" s="9" t="n">
        <v>416</v>
      </c>
      <c r="C37" s="10" t="n">
        <v>400</v>
      </c>
      <c r="D37" s="10" t="n">
        <v>400</v>
      </c>
      <c r="E37" s="16"/>
    </row>
    <row r="38" customFormat="false" ht="14.25" hidden="false" customHeight="true" outlineLevel="0" collapsed="false">
      <c r="A38" s="12" t="s">
        <v>45</v>
      </c>
      <c r="B38" s="13" t="n">
        <v>114453</v>
      </c>
      <c r="C38" s="14" t="n">
        <v>223229</v>
      </c>
      <c r="D38" s="14" t="n">
        <v>175294</v>
      </c>
      <c r="E38" s="15"/>
    </row>
    <row r="40" customFormat="false" ht="14.25" hidden="false" customHeight="true" outlineLevel="0" collapsed="false">
      <c r="A40" s="8" t="s">
        <v>46</v>
      </c>
      <c r="B40" s="9" t="n">
        <v>6442</v>
      </c>
      <c r="C40" s="10" t="n">
        <v>7526</v>
      </c>
      <c r="D40" s="10" t="n">
        <v>8578</v>
      </c>
      <c r="E40" s="16"/>
    </row>
    <row r="41" customFormat="false" ht="14.25" hidden="false" customHeight="true" outlineLevel="0" collapsed="false">
      <c r="A41" s="8" t="s">
        <v>47</v>
      </c>
      <c r="B41" s="9" t="n">
        <v>86899</v>
      </c>
      <c r="C41" s="10" t="n">
        <v>80040</v>
      </c>
      <c r="D41" s="10" t="n">
        <v>91233</v>
      </c>
      <c r="E41" s="11" t="s">
        <v>48</v>
      </c>
    </row>
    <row r="43" customFormat="false" ht="14.25" hidden="false" customHeight="true" outlineLevel="0" collapsed="false">
      <c r="A43" s="7" t="s">
        <v>49</v>
      </c>
    </row>
    <row r="44" customFormat="false" ht="14.25" hidden="false" customHeight="true" outlineLevel="0" collapsed="false">
      <c r="A44" s="8" t="s">
        <v>50</v>
      </c>
      <c r="B44" s="9" t="n">
        <v>225470</v>
      </c>
      <c r="C44" s="10" t="n">
        <v>185470</v>
      </c>
      <c r="D44" s="10" t="n">
        <v>145470</v>
      </c>
      <c r="E44" s="11" t="s">
        <v>51</v>
      </c>
    </row>
    <row r="45" customFormat="false" ht="14.25" hidden="false" customHeight="true" outlineLevel="0" collapsed="false">
      <c r="A45" s="8" t="s">
        <v>52</v>
      </c>
      <c r="B45" s="9" t="n">
        <v>144822</v>
      </c>
      <c r="C45" s="10" t="n">
        <v>82822</v>
      </c>
      <c r="D45" s="10" t="n">
        <v>49822</v>
      </c>
      <c r="E45" s="11" t="s">
        <v>53</v>
      </c>
    </row>
    <row r="46" customFormat="false" ht="14.25" hidden="false" customHeight="true" outlineLevel="0" collapsed="false">
      <c r="A46" s="8" t="s">
        <v>54</v>
      </c>
      <c r="B46" s="9" t="n">
        <v>35000</v>
      </c>
      <c r="C46" s="10" t="n">
        <v>23000</v>
      </c>
      <c r="D46" s="10" t="n">
        <v>12000</v>
      </c>
      <c r="E46" s="11" t="s">
        <v>53</v>
      </c>
    </row>
    <row r="47" customFormat="false" ht="14.25" hidden="false" customHeight="true" outlineLevel="0" collapsed="false">
      <c r="A47" s="8" t="s">
        <v>55</v>
      </c>
      <c r="B47" s="9" t="n">
        <v>15257</v>
      </c>
      <c r="C47" s="10" t="n">
        <v>16478</v>
      </c>
      <c r="D47" s="10" t="n">
        <v>18126</v>
      </c>
      <c r="E47" s="11" t="s">
        <v>56</v>
      </c>
    </row>
    <row r="48" customFormat="false" ht="14.25" hidden="false" customHeight="true" outlineLevel="0" collapsed="false">
      <c r="A48" s="8" t="s">
        <v>57</v>
      </c>
      <c r="B48" s="9" t="n">
        <v>114348</v>
      </c>
      <c r="C48" s="10" t="n">
        <v>116255</v>
      </c>
      <c r="D48" s="10" t="n">
        <v>117465</v>
      </c>
      <c r="E48" s="11" t="s">
        <v>58</v>
      </c>
    </row>
    <row r="49" customFormat="false" ht="14.25" hidden="false" customHeight="true" outlineLevel="0" collapsed="false">
      <c r="A49" s="8" t="s">
        <v>59</v>
      </c>
      <c r="B49" s="9" t="n">
        <v>467</v>
      </c>
      <c r="C49" s="10" t="n">
        <v>5000</v>
      </c>
      <c r="D49" s="10" t="n">
        <v>5000</v>
      </c>
      <c r="E49" s="16"/>
    </row>
    <row r="50" customFormat="false" ht="14.25" hidden="false" customHeight="true" outlineLevel="0" collapsed="false">
      <c r="A50" s="12" t="s">
        <v>60</v>
      </c>
      <c r="B50" s="13" t="n">
        <f aca="false">SUM(B44:B49)</f>
        <v>535364</v>
      </c>
      <c r="C50" s="14" t="n">
        <f aca="false">SUM(C44:C49)</f>
        <v>429025</v>
      </c>
      <c r="D50" s="14" t="n">
        <f aca="false">SUM(D44:D49)</f>
        <v>347883</v>
      </c>
      <c r="E50" s="15"/>
    </row>
    <row r="52" customFormat="false" ht="14.25" hidden="false" customHeight="true" outlineLevel="0" collapsed="false">
      <c r="A52" s="12" t="s">
        <v>61</v>
      </c>
      <c r="B52" s="13" t="n">
        <f aca="false">B38+B40+B41+B50</f>
        <v>743158</v>
      </c>
      <c r="C52" s="14" t="n">
        <f aca="false">C38+C40+C41+C50</f>
        <v>739820</v>
      </c>
      <c r="D52" s="14" t="n">
        <f aca="false">D38+D40+D41+D50</f>
        <v>622988</v>
      </c>
      <c r="E52" s="15"/>
    </row>
    <row r="54" customFormat="false" ht="14.25" hidden="false" customHeight="true" outlineLevel="0" collapsed="false">
      <c r="A54" s="12" t="s">
        <v>62</v>
      </c>
      <c r="B54" s="13" t="n">
        <f aca="false">B30+B52</f>
        <v>868971</v>
      </c>
      <c r="C54" s="14" t="n">
        <f aca="false">C30+C52</f>
        <v>928739</v>
      </c>
      <c r="D54" s="14" t="n">
        <f aca="false">D30+D52</f>
        <v>909584</v>
      </c>
      <c r="E54" s="15"/>
    </row>
    <row r="56" customFormat="false" ht="14.25" hidden="false" customHeight="true" outlineLevel="0" collapsed="false">
      <c r="A56" s="17" t="s">
        <v>63</v>
      </c>
      <c r="B56" s="18"/>
      <c r="C56" s="18"/>
      <c r="D56" s="18"/>
      <c r="E56" s="18"/>
    </row>
    <row r="57" customFormat="false" ht="14.25" hidden="false" customHeight="true" outlineLevel="0" collapsed="false">
      <c r="A57" s="19" t="s">
        <v>64</v>
      </c>
      <c r="B57" s="20" t="n">
        <f aca="false">B22-B54</f>
        <v>0</v>
      </c>
    </row>
    <row r="58" customFormat="false" ht="14.25" hidden="false" customHeight="true" outlineLevel="0" collapsed="false">
      <c r="A58" s="19" t="s">
        <v>65</v>
      </c>
      <c r="C58" s="20" t="n">
        <f aca="false">C22-C54</f>
        <v>0</v>
      </c>
    </row>
    <row r="59" customFormat="false" ht="14.25" hidden="false" customHeight="true" outlineLevel="0" collapsed="false">
      <c r="A59" s="19" t="s">
        <v>66</v>
      </c>
      <c r="D59" s="20" t="n">
        <f aca="false">D22-D54</f>
        <v>0</v>
      </c>
    </row>
    <row r="60" customFormat="false" ht="14.25" hidden="false" customHeight="true" outlineLevel="0" collapsed="false">
      <c r="A60" s="21" t="s">
        <v>67</v>
      </c>
    </row>
    <row r="61" customFormat="false" ht="14.25" hidden="false" customHeight="true" outlineLevel="0" collapsed="false">
      <c r="A61" s="3" t="s">
        <v>68</v>
      </c>
    </row>
    <row r="62" customFormat="false" ht="14.25" hidden="false" customHeight="true" outlineLevel="0" collapsed="false">
      <c r="A62" s="3" t="s">
        <v>69</v>
      </c>
    </row>
    <row r="63" customFormat="false" ht="14.25" hidden="false" customHeight="true" outlineLevel="0" collapsed="false">
      <c r="A63" s="3" t="s">
        <v>70</v>
      </c>
    </row>
    <row r="65" customFormat="false" ht="14.25" hidden="false" customHeight="true" outlineLevel="0" collapsed="false">
      <c r="A65" s="21" t="s">
        <v>71</v>
      </c>
    </row>
    <row r="66" customFormat="false" ht="14.25" hidden="false" customHeight="true" outlineLevel="0" collapsed="false">
      <c r="A66" s="3" t="s">
        <v>72</v>
      </c>
    </row>
    <row r="67" customFormat="false" ht="14.25" hidden="false" customHeight="true" outlineLevel="0" collapsed="false">
      <c r="A67" s="3" t="s">
        <v>73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5E20"/>
    <pageSetUpPr fitToPage="false"/>
  </sheetPr>
  <dimension ref="A1:E29"/>
  <sheetViews>
    <sheetView showFormulas="false" showGridLines="true" showRowColHeaders="true" showZeros="true" rightToLeft="false" tabSelected="false" showOutlineSymbols="true" defaultGridColor="true" view="normal" topLeftCell="A15" colorId="64" zoomScale="100" zoomScaleNormal="100" zoomScalePageLayoutView="100" workbookViewId="0">
      <selection pane="topLeft" activeCell="A39" activeCellId="0" sqref="A39"/>
    </sheetView>
  </sheetViews>
  <sheetFormatPr defaultColWidth="8.88671875" defaultRowHeight="14.2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5"/>
    <col collapsed="false" customWidth="true" hidden="false" outlineLevel="0" max="5" min="5" style="1" width="35"/>
  </cols>
  <sheetData>
    <row r="1" customFormat="false" ht="15" hidden="false" customHeight="true" outlineLevel="0" collapsed="false">
      <c r="A1" s="2" t="s">
        <v>74</v>
      </c>
    </row>
    <row r="2" customFormat="false" ht="14.25" hidden="false" customHeight="true" outlineLevel="0" collapsed="false">
      <c r="A2" s="3" t="s">
        <v>75</v>
      </c>
    </row>
    <row r="4" customFormat="false" ht="14.25" hidden="false" customHeight="true" outlineLevel="0" collapsed="false">
      <c r="A4" s="4"/>
      <c r="B4" s="4" t="s">
        <v>76</v>
      </c>
      <c r="C4" s="4" t="s">
        <v>77</v>
      </c>
      <c r="D4" s="4" t="s">
        <v>78</v>
      </c>
      <c r="E4" s="4" t="s">
        <v>5</v>
      </c>
    </row>
    <row r="6" customFormat="false" ht="14.25" hidden="false" customHeight="true" outlineLevel="0" collapsed="false">
      <c r="A6" s="22" t="s">
        <v>79</v>
      </c>
      <c r="B6" s="18"/>
      <c r="C6" s="18"/>
      <c r="D6" s="18"/>
    </row>
    <row r="7" customFormat="false" ht="14.25" hidden="false" customHeight="true" outlineLevel="0" collapsed="false">
      <c r="A7" s="8" t="s">
        <v>80</v>
      </c>
      <c r="B7" s="9" t="n">
        <v>73418</v>
      </c>
      <c r="C7" s="10" t="n">
        <v>79106</v>
      </c>
      <c r="D7" s="10" t="n">
        <v>104677</v>
      </c>
      <c r="E7" s="3" t="s">
        <v>81</v>
      </c>
    </row>
    <row r="8" customFormat="false" ht="14.25" hidden="false" customHeight="true" outlineLevel="0" collapsed="false">
      <c r="A8" s="8" t="s">
        <v>82</v>
      </c>
      <c r="B8" s="9" t="n">
        <v>95130</v>
      </c>
      <c r="C8" s="10" t="n">
        <v>150000</v>
      </c>
      <c r="D8" s="10" t="n">
        <v>0</v>
      </c>
      <c r="E8" s="3" t="s">
        <v>83</v>
      </c>
    </row>
    <row r="9" customFormat="false" ht="14.25" hidden="false" customHeight="true" outlineLevel="0" collapsed="false">
      <c r="A9" s="8" t="s">
        <v>84</v>
      </c>
      <c r="B9" s="9" t="n">
        <v>179822</v>
      </c>
      <c r="C9" s="10" t="n">
        <v>0</v>
      </c>
      <c r="D9" s="10" t="n">
        <v>0</v>
      </c>
      <c r="E9" s="3" t="s">
        <v>85</v>
      </c>
    </row>
    <row r="10" customFormat="false" ht="14.25" hidden="false" customHeight="true" outlineLevel="0" collapsed="false">
      <c r="A10" s="12" t="s">
        <v>86</v>
      </c>
      <c r="B10" s="13" t="n">
        <f aca="false">SUM(B7:B9)</f>
        <v>348370</v>
      </c>
      <c r="C10" s="13" t="n">
        <f aca="false">SUM(C7:C9)</f>
        <v>229106</v>
      </c>
      <c r="D10" s="13" t="n">
        <f aca="false">SUM(D7:D9)</f>
        <v>104677</v>
      </c>
    </row>
    <row r="12" customFormat="false" ht="14.25" hidden="false" customHeight="true" outlineLevel="0" collapsed="false">
      <c r="A12" s="23" t="s">
        <v>87</v>
      </c>
      <c r="B12" s="24"/>
      <c r="C12" s="24"/>
      <c r="D12" s="24"/>
    </row>
    <row r="13" customFormat="false" ht="14.25" hidden="false" customHeight="true" outlineLevel="0" collapsed="false">
      <c r="A13" s="8" t="s">
        <v>88</v>
      </c>
      <c r="B13" s="9" t="n">
        <v>0</v>
      </c>
      <c r="C13" s="10" t="n">
        <v>0</v>
      </c>
      <c r="D13" s="10" t="n">
        <v>0</v>
      </c>
    </row>
    <row r="14" customFormat="false" ht="14.25" hidden="false" customHeight="true" outlineLevel="0" collapsed="false">
      <c r="A14" s="8" t="s">
        <v>89</v>
      </c>
      <c r="B14" s="9" t="n">
        <v>14065</v>
      </c>
      <c r="C14" s="10" t="n">
        <v>41208</v>
      </c>
      <c r="D14" s="10" t="n">
        <v>47935</v>
      </c>
      <c r="E14" s="3" t="s">
        <v>90</v>
      </c>
    </row>
    <row r="15" customFormat="false" ht="14.25" hidden="false" customHeight="true" outlineLevel="0" collapsed="false">
      <c r="A15" s="8" t="s">
        <v>91</v>
      </c>
      <c r="B15" s="9" t="n">
        <v>0</v>
      </c>
      <c r="C15" s="10" t="n">
        <v>74000</v>
      </c>
      <c r="D15" s="10" t="n">
        <v>44000</v>
      </c>
      <c r="E15" s="3" t="s">
        <v>92</v>
      </c>
    </row>
    <row r="16" customFormat="false" ht="14.25" hidden="false" customHeight="true" outlineLevel="0" collapsed="false">
      <c r="A16" s="8" t="s">
        <v>93</v>
      </c>
      <c r="B16" s="9" t="n">
        <v>0</v>
      </c>
      <c r="C16" s="10" t="n">
        <v>40000</v>
      </c>
      <c r="D16" s="10" t="n">
        <v>40000</v>
      </c>
      <c r="E16" s="3" t="s">
        <v>94</v>
      </c>
    </row>
    <row r="17" customFormat="false" ht="14.25" hidden="false" customHeight="true" outlineLevel="0" collapsed="false">
      <c r="A17" s="8" t="s">
        <v>95</v>
      </c>
      <c r="B17" s="9" t="n">
        <v>318206</v>
      </c>
      <c r="C17" s="10" t="n">
        <v>-121771</v>
      </c>
      <c r="D17" s="10" t="n">
        <v>-131705</v>
      </c>
      <c r="E17" s="3" t="s">
        <v>96</v>
      </c>
    </row>
    <row r="18" customFormat="false" ht="14.25" hidden="false" customHeight="true" outlineLevel="0" collapsed="false">
      <c r="A18" s="8" t="s">
        <v>97</v>
      </c>
      <c r="B18" s="9" t="n">
        <v>0</v>
      </c>
      <c r="C18" s="10" t="n">
        <v>0</v>
      </c>
      <c r="D18" s="10" t="n">
        <v>0</v>
      </c>
      <c r="E18" s="3" t="s">
        <v>98</v>
      </c>
    </row>
    <row r="19" customFormat="false" ht="14.25" hidden="false" customHeight="true" outlineLevel="0" collapsed="false">
      <c r="A19" s="12" t="s">
        <v>99</v>
      </c>
      <c r="B19" s="13" t="n">
        <f aca="false">SUM(B13:B18)</f>
        <v>332271</v>
      </c>
      <c r="C19" s="13" t="n">
        <f aca="false">SUM(C13:C18)</f>
        <v>33437</v>
      </c>
      <c r="D19" s="13" t="n">
        <f aca="false">SUM(D13:D18)</f>
        <v>230</v>
      </c>
    </row>
    <row r="21" customFormat="false" ht="14.25" hidden="false" customHeight="true" outlineLevel="0" collapsed="false">
      <c r="A21" s="5" t="s">
        <v>100</v>
      </c>
      <c r="B21" s="6"/>
      <c r="C21" s="6"/>
      <c r="D21" s="6"/>
    </row>
    <row r="22" customFormat="false" ht="14.25" hidden="false" customHeight="true" outlineLevel="0" collapsed="false">
      <c r="A22" s="25" t="s">
        <v>101</v>
      </c>
      <c r="B22" s="26" t="n">
        <f aca="false">B10-B19</f>
        <v>16099</v>
      </c>
      <c r="C22" s="26" t="n">
        <f aca="false">C10-C19</f>
        <v>195669</v>
      </c>
      <c r="D22" s="26" t="n">
        <f aca="false">D10-D19</f>
        <v>104447</v>
      </c>
    </row>
    <row r="23" customFormat="false" ht="14.25" hidden="false" customHeight="true" outlineLevel="0" collapsed="false">
      <c r="A23" s="8" t="s">
        <v>102</v>
      </c>
      <c r="B23" s="9" t="n">
        <v>19169</v>
      </c>
      <c r="C23" s="9" t="n">
        <v>35268</v>
      </c>
      <c r="D23" s="9" t="n">
        <v>230937</v>
      </c>
    </row>
    <row r="24" customFormat="false" ht="14.25" hidden="false" customHeight="true" outlineLevel="0" collapsed="false">
      <c r="A24" s="12" t="s">
        <v>103</v>
      </c>
      <c r="B24" s="13" t="n">
        <v>35268</v>
      </c>
      <c r="C24" s="13" t="n">
        <v>230937</v>
      </c>
      <c r="D24" s="13" t="n">
        <v>335384</v>
      </c>
    </row>
    <row r="25" customFormat="false" ht="14.25" hidden="false" customHeight="true" outlineLevel="0" collapsed="false">
      <c r="A25" s="8" t="s">
        <v>104</v>
      </c>
      <c r="B25" s="9" t="n">
        <f aca="false">B23+B22</f>
        <v>35268</v>
      </c>
      <c r="C25" s="9" t="n">
        <f aca="false">C23+C22</f>
        <v>230937</v>
      </c>
      <c r="D25" s="9" t="n">
        <f aca="false">D23+D22</f>
        <v>335384</v>
      </c>
    </row>
    <row r="26" customFormat="false" ht="14.25" hidden="false" customHeight="true" outlineLevel="0" collapsed="false">
      <c r="A26" s="27" t="s">
        <v>105</v>
      </c>
      <c r="B26" s="28" t="n">
        <f aca="false">B24-B25</f>
        <v>0</v>
      </c>
      <c r="C26" s="28" t="n">
        <f aca="false">C24-C25</f>
        <v>0</v>
      </c>
      <c r="D26" s="28" t="n">
        <f aca="false">D24-D25</f>
        <v>0</v>
      </c>
    </row>
    <row r="28" customFormat="false" ht="14.25" hidden="false" customHeight="true" outlineLevel="0" collapsed="false">
      <c r="A28" s="3" t="s">
        <v>106</v>
      </c>
    </row>
    <row r="29" customFormat="false" ht="14.25" hidden="false" customHeight="true" outlineLevel="0" collapsed="false">
      <c r="A29" s="3" t="s">
        <v>107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D47A1"/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4" colorId="64" zoomScale="100" zoomScaleNormal="100" zoomScalePageLayoutView="100" workbookViewId="0">
      <selection pane="topLeft" activeCell="A38" activeCellId="0" sqref="A38"/>
    </sheetView>
  </sheetViews>
  <sheetFormatPr defaultColWidth="8.88671875" defaultRowHeight="14.25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5"/>
    <col collapsed="false" customWidth="true" hidden="false" outlineLevel="0" max="5" min="5" style="1" width="22"/>
  </cols>
  <sheetData>
    <row r="1" customFormat="false" ht="15" hidden="false" customHeight="true" outlineLevel="0" collapsed="false">
      <c r="A1" s="2" t="s">
        <v>108</v>
      </c>
    </row>
    <row r="3" customFormat="false" ht="14.25" hidden="false" customHeight="true" outlineLevel="0" collapsed="false">
      <c r="A3" s="4"/>
      <c r="B3" s="4" t="s">
        <v>2</v>
      </c>
      <c r="C3" s="4" t="s">
        <v>3</v>
      </c>
      <c r="D3" s="4" t="s">
        <v>4</v>
      </c>
      <c r="E3" s="4" t="s">
        <v>109</v>
      </c>
    </row>
    <row r="5" customFormat="false" ht="14.25" hidden="false" customHeight="true" outlineLevel="0" collapsed="false">
      <c r="A5" s="5" t="s">
        <v>110</v>
      </c>
      <c r="B5" s="6"/>
      <c r="C5" s="6"/>
      <c r="D5" s="6"/>
      <c r="E5" s="6"/>
    </row>
    <row r="6" customFormat="false" ht="14.25" hidden="false" customHeight="true" outlineLevel="0" collapsed="false">
      <c r="A6" s="8" t="s">
        <v>111</v>
      </c>
      <c r="B6" s="9" t="n">
        <f aca="false">'Bilan prévisionnel'!B30</f>
        <v>125813</v>
      </c>
      <c r="C6" s="10" t="n">
        <f aca="false">'Bilan prévisionnel'!C30</f>
        <v>188919</v>
      </c>
      <c r="D6" s="10" t="n">
        <f aca="false">'Bilan prévisionnel'!D30</f>
        <v>286596</v>
      </c>
    </row>
    <row r="7" customFormat="false" ht="14.25" hidden="false" customHeight="true" outlineLevel="0" collapsed="false">
      <c r="A7" s="8" t="s">
        <v>112</v>
      </c>
      <c r="B7" s="9" t="n">
        <v>114453</v>
      </c>
      <c r="C7" s="10" t="n">
        <v>223229</v>
      </c>
      <c r="D7" s="10" t="n">
        <v>175294</v>
      </c>
    </row>
    <row r="8" customFormat="false" ht="14.25" hidden="false" customHeight="true" outlineLevel="0" collapsed="false">
      <c r="A8" s="8" t="s">
        <v>113</v>
      </c>
      <c r="B8" s="29" t="n">
        <f aca="false">IF(B6=0,"-",B7/B6)</f>
        <v>0.909707263955235</v>
      </c>
      <c r="C8" s="30" t="n">
        <f aca="false">IF(C6=0,"-",C7/C6)</f>
        <v>1.18161222534525</v>
      </c>
      <c r="D8" s="30" t="n">
        <f aca="false">IF(D6=0,"-",D7/D6)</f>
        <v>0.611641474409971</v>
      </c>
      <c r="E8" s="3" t="s">
        <v>114</v>
      </c>
    </row>
    <row r="9" customFormat="false" ht="14.25" hidden="false" customHeight="true" outlineLevel="0" collapsed="false">
      <c r="A9" s="8" t="s">
        <v>115</v>
      </c>
      <c r="B9" s="9" t="n">
        <v>225470</v>
      </c>
      <c r="C9" s="10" t="n">
        <v>185470</v>
      </c>
      <c r="D9" s="10" t="n">
        <v>145470</v>
      </c>
      <c r="E9" s="3" t="s">
        <v>116</v>
      </c>
    </row>
    <row r="10" customFormat="false" ht="14.25" hidden="false" customHeight="true" outlineLevel="0" collapsed="false">
      <c r="A10" s="8" t="s">
        <v>117</v>
      </c>
      <c r="B10" s="29" t="n">
        <f aca="false">IF(B6+B9=0,"-",B7/(B6+B9))</f>
        <v>0.325814229552811</v>
      </c>
      <c r="C10" s="30" t="n">
        <f aca="false">IF(C6+C9=0,"-",C7/(C6+C9))</f>
        <v>0.596248821413022</v>
      </c>
      <c r="D10" s="30" t="n">
        <f aca="false">IF(D6+D9=0,"-",D7/(D6+D9))</f>
        <v>0.405711164498017</v>
      </c>
      <c r="E10" s="3" t="s">
        <v>118</v>
      </c>
    </row>
    <row r="11" customFormat="false" ht="14.25" hidden="false" customHeight="true" outlineLevel="0" collapsed="false">
      <c r="A11" s="8" t="s">
        <v>119</v>
      </c>
      <c r="B11" s="9" t="n">
        <f aca="false">B6+B7-'Bilan prévisionnel'!B11</f>
        <v>209664</v>
      </c>
      <c r="C11" s="10" t="n">
        <f aca="false">C6+C7-'Bilan prévisionnel'!C11</f>
        <v>397546</v>
      </c>
      <c r="D11" s="10" t="n">
        <f aca="false">D6+D7-'Bilan prévisionnel'!D11</f>
        <v>454288</v>
      </c>
      <c r="E11" s="3" t="s">
        <v>120</v>
      </c>
    </row>
    <row r="13" customFormat="false" ht="14.25" hidden="false" customHeight="true" outlineLevel="0" collapsed="false">
      <c r="A13" s="22" t="s">
        <v>121</v>
      </c>
      <c r="B13" s="18"/>
      <c r="C13" s="18"/>
      <c r="D13" s="18"/>
      <c r="E13" s="18"/>
    </row>
    <row r="14" customFormat="false" ht="14.25" hidden="false" customHeight="true" outlineLevel="0" collapsed="false">
      <c r="A14" s="8" t="s">
        <v>122</v>
      </c>
      <c r="B14" s="9" t="n">
        <v>73418</v>
      </c>
      <c r="C14" s="10" t="n">
        <v>79106</v>
      </c>
      <c r="D14" s="10" t="n">
        <v>104677</v>
      </c>
    </row>
    <row r="15" customFormat="false" ht="14.25" hidden="false" customHeight="true" outlineLevel="0" collapsed="false">
      <c r="A15" s="8" t="s">
        <v>123</v>
      </c>
      <c r="B15" s="9" t="n">
        <v>14065</v>
      </c>
      <c r="C15" s="10" t="n">
        <v>41208</v>
      </c>
      <c r="D15" s="10" t="n">
        <v>48000</v>
      </c>
    </row>
    <row r="16" customFormat="false" ht="14.25" hidden="false" customHeight="true" outlineLevel="0" collapsed="false">
      <c r="A16" s="8" t="s">
        <v>124</v>
      </c>
      <c r="B16" s="31" t="n">
        <f aca="false">IF(B15=0,"-",B14/B15)</f>
        <v>5.2199075719872</v>
      </c>
      <c r="C16" s="32" t="n">
        <f aca="false">IF(C15=0,"-",C14/C15)</f>
        <v>1.91967579110852</v>
      </c>
      <c r="D16" s="32" t="n">
        <f aca="false">IF(D15=0,"-",D14/D15)</f>
        <v>2.18077083333333</v>
      </c>
      <c r="E16" s="3" t="s">
        <v>125</v>
      </c>
    </row>
    <row r="17" customFormat="false" ht="14.25" hidden="false" customHeight="true" outlineLevel="0" collapsed="false">
      <c r="A17" s="8" t="s">
        <v>126</v>
      </c>
      <c r="B17" s="33" t="n">
        <f aca="false">IF(B14=0,"-",B7/B14)</f>
        <v>1.5589228799477</v>
      </c>
      <c r="C17" s="34" t="n">
        <f aca="false">IF(C14=0,"-",C7/C14)</f>
        <v>2.82189720122367</v>
      </c>
      <c r="D17" s="34" t="n">
        <f aca="false">IF(D14=0,"-",D7/D14)</f>
        <v>1.67461811095083</v>
      </c>
      <c r="E17" s="3" t="s">
        <v>127</v>
      </c>
    </row>
    <row r="19" customFormat="false" ht="14.25" hidden="false" customHeight="true" outlineLevel="0" collapsed="false">
      <c r="A19" s="5" t="s">
        <v>128</v>
      </c>
      <c r="B19" s="6"/>
      <c r="C19" s="6"/>
      <c r="D19" s="6"/>
      <c r="E19" s="6"/>
    </row>
    <row r="20" customFormat="false" ht="14.25" hidden="false" customHeight="true" outlineLevel="0" collapsed="false">
      <c r="A20" s="8" t="s">
        <v>129</v>
      </c>
      <c r="B20" s="9" t="n">
        <v>579688</v>
      </c>
      <c r="C20" s="10" t="n">
        <v>457901</v>
      </c>
      <c r="D20" s="10" t="n">
        <v>326196</v>
      </c>
    </row>
    <row r="21" customFormat="false" ht="14.25" hidden="false" customHeight="true" outlineLevel="0" collapsed="false">
      <c r="A21" s="8" t="s">
        <v>130</v>
      </c>
      <c r="B21" s="29" t="n">
        <v>0.514599865244305</v>
      </c>
      <c r="C21" s="30" t="n">
        <v>0.347955962655797</v>
      </c>
      <c r="D21" s="30" t="n">
        <v>0.217464</v>
      </c>
    </row>
    <row r="22" customFormat="false" ht="14.25" hidden="false" customHeight="true" outlineLevel="0" collapsed="false">
      <c r="A22" s="8" t="s">
        <v>131</v>
      </c>
      <c r="B22" s="8" t="s">
        <v>132</v>
      </c>
      <c r="C22" s="10" t="n">
        <v>-121787</v>
      </c>
      <c r="D22" s="10" t="n">
        <v>-131705</v>
      </c>
    </row>
    <row r="23" customFormat="false" ht="14.25" hidden="false" customHeight="true" outlineLevel="0" collapsed="false">
      <c r="A23" s="8" t="s">
        <v>133</v>
      </c>
      <c r="B23" s="29" t="n">
        <v>0.568659269602826</v>
      </c>
      <c r="C23" s="30" t="n">
        <v>0.374978533010531</v>
      </c>
      <c r="D23" s="30" t="n">
        <v>0.233690666666667</v>
      </c>
      <c r="E23" s="3" t="s">
        <v>134</v>
      </c>
    </row>
    <row r="24" customFormat="false" ht="14.25" hidden="false" customHeight="true" outlineLevel="0" collapsed="false">
      <c r="A24" s="8" t="s">
        <v>135</v>
      </c>
      <c r="B24" s="9" t="n">
        <v>21</v>
      </c>
      <c r="C24" s="10" t="n">
        <v>21</v>
      </c>
      <c r="D24" s="10" t="n">
        <v>21</v>
      </c>
    </row>
    <row r="25" customFormat="false" ht="14.25" hidden="false" customHeight="true" outlineLevel="0" collapsed="false">
      <c r="A25" s="8" t="s">
        <v>136</v>
      </c>
      <c r="B25" s="9" t="n">
        <v>51</v>
      </c>
      <c r="C25" s="10" t="n">
        <v>40</v>
      </c>
      <c r="D25" s="10" t="n">
        <v>40</v>
      </c>
    </row>
    <row r="27" customFormat="false" ht="14.25" hidden="false" customHeight="true" outlineLevel="0" collapsed="false">
      <c r="A27" s="22" t="s">
        <v>137</v>
      </c>
      <c r="B27" s="18"/>
      <c r="C27" s="18"/>
      <c r="D27" s="18"/>
      <c r="E27" s="18"/>
    </row>
    <row r="28" customFormat="false" ht="14.25" hidden="false" customHeight="true" outlineLevel="0" collapsed="false">
      <c r="A28" s="8" t="s">
        <v>138</v>
      </c>
      <c r="B28" s="29" t="n">
        <f aca="false">56968/1126483</f>
        <v>0.0505715576710878</v>
      </c>
      <c r="C28" s="30" t="n">
        <f aca="false">63106/1315974</f>
        <v>0.047953834954186</v>
      </c>
      <c r="D28" s="30" t="n">
        <f aca="false">97677/1500000</f>
        <v>0.065118</v>
      </c>
    </row>
    <row r="29" customFormat="false" ht="14.25" hidden="false" customHeight="true" outlineLevel="0" collapsed="false">
      <c r="A29" s="8" t="s">
        <v>139</v>
      </c>
      <c r="B29" s="29" t="n">
        <f aca="false">56968/B6</f>
        <v>0.452798995334345</v>
      </c>
      <c r="C29" s="30" t="n">
        <f aca="false">63106/C6</f>
        <v>0.334037338753646</v>
      </c>
      <c r="D29" s="30" t="n">
        <f aca="false">97677/D6</f>
        <v>0.340817736465268</v>
      </c>
    </row>
    <row r="30" customFormat="false" ht="14.25" hidden="false" customHeight="true" outlineLevel="0" collapsed="false">
      <c r="A30" s="8" t="s">
        <v>140</v>
      </c>
      <c r="B30" s="29" t="n">
        <f aca="false">73418/1126483</f>
        <v>0.0651745299307668</v>
      </c>
      <c r="C30" s="30" t="n">
        <f aca="false">79106/1315974</f>
        <v>0.0601121298749063</v>
      </c>
      <c r="D30" s="30" t="n">
        <f aca="false">104677/1500000</f>
        <v>0.0697846666666667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2026-02-13T21:49:35Z</dcterms:created>
  <dc:creator>openpyxl</dc:creator>
  <dc:description/>
  <dc:language>en-US</dc:language>
  <cp:lastModifiedBy>greg glissevo</cp:lastModifiedBy>
  <dcterms:modified xsi:type="dcterms:W3CDTF">2026-02-15T17:43:46Z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